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596" activeTab="0"/>
  </bookViews>
  <sheets>
    <sheet name="基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<sst xmlns="http://schemas.openxmlformats.org/spreadsheetml/2006/main" count="59" uniqueCount="47">
  <si>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附件1</t>
  </si>
  <si>
    <t>四川省巴中运输（集团）有限公司通江县分公司2018-2020年度城市公交车定价成本核定表</t>
  </si>
  <si>
    <t>项  目</t>
  </si>
  <si>
    <t>行次及关系</t>
  </si>
  <si>
    <t>核定数（2018年-2020年）</t>
  </si>
  <si>
    <t>其中：核增核减</t>
  </si>
  <si>
    <t>2018年</t>
  </si>
  <si>
    <t>2019年</t>
  </si>
  <si>
    <t>2020年</t>
  </si>
  <si>
    <t>标准营运车辆数（辆）</t>
  </si>
  <si>
    <t>标准营运里程（万公里）</t>
  </si>
  <si>
    <t>总客运量（万人次）</t>
  </si>
  <si>
    <t>财政补亏（万元）</t>
  </si>
  <si>
    <t>汽车广告及站点站名收入（万元）</t>
  </si>
  <si>
    <t>一、直接营运成本 （万元）</t>
  </si>
  <si>
    <r>
      <t>1、职工</t>
    </r>
    <r>
      <rPr>
        <sz val="11"/>
        <color theme="1"/>
        <rFont val="Calibri"/>
        <family val="0"/>
      </rPr>
      <t>(驾驶员)</t>
    </r>
    <r>
      <rPr>
        <sz val="11"/>
        <color theme="1"/>
        <rFont val="Calibri"/>
        <family val="0"/>
      </rPr>
      <t>工资及福利费</t>
    </r>
  </si>
  <si>
    <t>2、燃料及动力费</t>
  </si>
  <si>
    <t>3、轮胎消耗费</t>
  </si>
  <si>
    <t>4、折旧费</t>
  </si>
  <si>
    <t>5、修理费</t>
  </si>
  <si>
    <t>6、保险费</t>
  </si>
  <si>
    <t>7、租赁费</t>
  </si>
  <si>
    <t>-</t>
  </si>
  <si>
    <t>8、其他直接营运费用</t>
  </si>
  <si>
    <t>二、期间费用（万元）</t>
  </si>
  <si>
    <t>1、管理费用</t>
  </si>
  <si>
    <t>2、财务费用</t>
  </si>
  <si>
    <t>三、税金及附加（万元）</t>
  </si>
  <si>
    <t>四、客运总成本（万元）</t>
  </si>
  <si>
    <t>19=6+15</t>
  </si>
  <si>
    <t>其中：1、扣除汽车广告及站点收入的成本</t>
  </si>
  <si>
    <t>20=19-5</t>
  </si>
  <si>
    <t>2、扣除财政补亏和汽车广告及站台收入成本</t>
  </si>
  <si>
    <t>21=19-4-5</t>
  </si>
  <si>
    <t>五、单位客运成本（万元）</t>
  </si>
  <si>
    <t>（一）单位车辆客运成本（元/辆）</t>
  </si>
  <si>
    <t>23=19/1*10000</t>
  </si>
  <si>
    <t>24=20/1*10000</t>
  </si>
  <si>
    <t>25=21/1*10000</t>
  </si>
  <si>
    <t>（二）百公里客运成本（元/百公里）</t>
  </si>
  <si>
    <t>26=19/2*100</t>
  </si>
  <si>
    <t>27=20/2*100</t>
  </si>
  <si>
    <t>28=21/*100</t>
  </si>
  <si>
    <t>（三）单位人次客运成本（元/人次）</t>
  </si>
  <si>
    <t>29=19/3</t>
  </si>
  <si>
    <t>30=20/3</t>
  </si>
  <si>
    <t>31=21/3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</si>
</sst>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7" fontId="38" fillId="0" borderId="0" xfId="0" applyNumberFormat="1" applyFont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workbookViewId="0" topLeftCell="A1">
      <selection activeCell="A2" sqref="A2:F2"/>
    </sheetView>
  </sheetViews>
  <sheetFormatPr defaultColWidth="9.00390625" defaultRowHeight="15"/>
  <cols>
    <col min="1" max="1" width="42.140625" style="0" customWidth="1"/>
    <col min="2" max="2" width="17.421875" style="0" customWidth="1"/>
    <col min="3" max="4" width="18.00390625" style="0" customWidth="1"/>
    <col min="5" max="5" width="17.00390625" style="0" customWidth="1"/>
    <col min="6" max="6" width="19.421875" style="0" customWidth="1"/>
    <col min="7" max="7" width="20.7109375" style="1" customWidth="1"/>
    <col min="8" max="8" width="16.421875" style="0" customWidth="1"/>
    <col min="10" max="10" width="10.421875" style="0" bestFit="1" customWidth="1"/>
  </cols>
  <sheetData>
    <row r="1" spans="1:6" ht="24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7.75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</row>
    <row r="4" spans="1:6" ht="27.75" customHeight="1">
      <c r="A4" s="4"/>
      <c r="B4" s="4"/>
      <c r="C4" s="4" t="s">
        <v>6</v>
      </c>
      <c r="D4" s="4" t="s">
        <v>7</v>
      </c>
      <c r="E4" s="4" t="s">
        <v>8</v>
      </c>
      <c r="F4" s="5"/>
    </row>
    <row r="5" spans="1:6" ht="27.75" customHeight="1">
      <c r="A5" s="6" t="s">
        <v>9</v>
      </c>
      <c r="B5" s="4">
        <v>1</v>
      </c>
      <c r="C5" s="4">
        <v>55</v>
      </c>
      <c r="D5" s="4">
        <v>71</v>
      </c>
      <c r="E5" s="4">
        <v>50</v>
      </c>
      <c r="F5" s="5">
        <v>4</v>
      </c>
    </row>
    <row r="6" spans="1:6" ht="27.75" customHeight="1">
      <c r="A6" s="6" t="s">
        <v>10</v>
      </c>
      <c r="B6" s="4">
        <v>2</v>
      </c>
      <c r="C6" s="4">
        <v>88.25</v>
      </c>
      <c r="D6" s="4">
        <v>88.25</v>
      </c>
      <c r="E6" s="4">
        <v>88.25</v>
      </c>
      <c r="F6" s="5">
        <v>0</v>
      </c>
    </row>
    <row r="7" spans="1:6" ht="27.75" customHeight="1">
      <c r="A7" s="6" t="s">
        <v>11</v>
      </c>
      <c r="B7" s="4">
        <v>3</v>
      </c>
      <c r="C7" s="4">
        <v>1169.47</v>
      </c>
      <c r="D7" s="4">
        <v>1237.27</v>
      </c>
      <c r="E7" s="4">
        <v>972.44</v>
      </c>
      <c r="F7" s="5">
        <v>0</v>
      </c>
    </row>
    <row r="8" spans="1:6" ht="27.75" customHeight="1">
      <c r="A8" s="6" t="s">
        <v>12</v>
      </c>
      <c r="B8" s="4">
        <v>4</v>
      </c>
      <c r="C8" s="7">
        <f>1756600/10000</f>
        <v>175.66</v>
      </c>
      <c r="D8" s="7">
        <f>2823500/10000</f>
        <v>282.35</v>
      </c>
      <c r="E8" s="7">
        <f>1012900/10000</f>
        <v>101.29</v>
      </c>
      <c r="F8" s="5">
        <v>0</v>
      </c>
    </row>
    <row r="9" spans="1:6" ht="27.75" customHeight="1">
      <c r="A9" s="6" t="s">
        <v>13</v>
      </c>
      <c r="B9" s="4">
        <v>5</v>
      </c>
      <c r="C9" s="4">
        <v>0</v>
      </c>
      <c r="D9" s="4">
        <v>0</v>
      </c>
      <c r="E9" s="4">
        <v>0</v>
      </c>
      <c r="F9" s="5">
        <v>0</v>
      </c>
    </row>
    <row r="10" spans="1:8" ht="27.75" customHeight="1">
      <c r="A10" s="6" t="s">
        <v>14</v>
      </c>
      <c r="B10" s="4">
        <v>6</v>
      </c>
      <c r="C10" s="8">
        <f>SUM(C11:C18)/10000</f>
        <v>1786.60795</v>
      </c>
      <c r="D10" s="8">
        <f>SUM(D11:D18)/10000</f>
        <v>2023.009919</v>
      </c>
      <c r="E10" s="8">
        <f>SUM(E11:E18)/10000</f>
        <v>1598.5311149999998</v>
      </c>
      <c r="F10" s="9">
        <v>88.60764153000001</v>
      </c>
      <c r="H10" s="1"/>
    </row>
    <row r="11" spans="1:8" ht="27.75" customHeight="1">
      <c r="A11" s="10" t="s">
        <v>15</v>
      </c>
      <c r="B11" s="4">
        <v>7</v>
      </c>
      <c r="C11" s="8">
        <f>4501807.74+1636093.48</f>
        <v>6137901.220000001</v>
      </c>
      <c r="D11" s="11">
        <f>4849768.75+106902.72+1636093.48</f>
        <v>6592764.949999999</v>
      </c>
      <c r="E11" s="11">
        <f>4923876+28053.43+1636093.48</f>
        <v>6588022.91</v>
      </c>
      <c r="F11" s="9">
        <v>-1094035.6666666667</v>
      </c>
      <c r="H11" s="1"/>
    </row>
    <row r="12" spans="1:6" ht="27.75" customHeight="1">
      <c r="A12" s="6" t="s">
        <v>16</v>
      </c>
      <c r="B12" s="4">
        <v>8</v>
      </c>
      <c r="C12" s="8">
        <f>4690500.42+30160.4+249611.1</f>
        <v>4970271.92</v>
      </c>
      <c r="D12" s="11">
        <f>5460398.81+1300+448273.02</f>
        <v>5909971.83</v>
      </c>
      <c r="E12" s="11">
        <f>516047.89+147160.27+850464.42</f>
        <v>1513672.58</v>
      </c>
      <c r="F12" s="9">
        <v>991260.0819666666</v>
      </c>
    </row>
    <row r="13" spans="1:6" ht="27.75" customHeight="1">
      <c r="A13" s="6" t="s">
        <v>17</v>
      </c>
      <c r="B13" s="4">
        <v>9</v>
      </c>
      <c r="C13" s="8">
        <v>46624.5</v>
      </c>
      <c r="D13" s="11">
        <v>26601.96</v>
      </c>
      <c r="E13" s="11">
        <v>10581.3</v>
      </c>
      <c r="F13" s="9">
        <v>-151964.66666666666</v>
      </c>
    </row>
    <row r="14" spans="1:6" ht="27.75" customHeight="1">
      <c r="A14" s="6" t="s">
        <v>18</v>
      </c>
      <c r="B14" s="4">
        <v>10</v>
      </c>
      <c r="C14" s="8">
        <f>530744+2981228.65+653.13+384260.43</f>
        <v>3896886.21</v>
      </c>
      <c r="D14" s="8">
        <f>530744+3692100.3+1983.65+429035.93</f>
        <v>4653863.88</v>
      </c>
      <c r="E14" s="8">
        <f>779699.11+4169801.21+13563.02+431351.77</f>
        <v>5394415.109999999</v>
      </c>
      <c r="F14" s="9">
        <v>2055759.3333333333</v>
      </c>
    </row>
    <row r="15" spans="1:6" ht="27.75" customHeight="1">
      <c r="A15" s="6" t="s">
        <v>19</v>
      </c>
      <c r="B15" s="4">
        <v>11</v>
      </c>
      <c r="C15" s="8">
        <f>1393919.4+(-4506.71)</f>
        <v>1389412.69</v>
      </c>
      <c r="D15" s="8">
        <f>1262361.4+(-8932.55)</f>
        <v>1253428.8499999999</v>
      </c>
      <c r="E15" s="8">
        <f>775720.45</f>
        <v>775720.45</v>
      </c>
      <c r="F15" s="9">
        <v>229661.33333333334</v>
      </c>
    </row>
    <row r="16" spans="1:6" ht="27.75" customHeight="1">
      <c r="A16" s="6" t="s">
        <v>20</v>
      </c>
      <c r="B16" s="4">
        <v>12</v>
      </c>
      <c r="C16" s="8">
        <v>1108025.1</v>
      </c>
      <c r="D16" s="11">
        <v>1379046.13</v>
      </c>
      <c r="E16" s="11">
        <v>1334995.03</v>
      </c>
      <c r="F16" s="12">
        <v>7136</v>
      </c>
    </row>
    <row r="17" spans="1:8" ht="27.75" customHeight="1">
      <c r="A17" s="10" t="s">
        <v>21</v>
      </c>
      <c r="B17" s="4">
        <v>13</v>
      </c>
      <c r="C17" s="13"/>
      <c r="D17" s="8" t="s">
        <v>22</v>
      </c>
      <c r="E17" s="8" t="s">
        <v>22</v>
      </c>
      <c r="F17" s="5">
        <v>0</v>
      </c>
      <c r="H17" s="1"/>
    </row>
    <row r="18" spans="1:8" ht="27.75" customHeight="1">
      <c r="A18" s="6" t="s">
        <v>23</v>
      </c>
      <c r="B18" s="4">
        <v>14</v>
      </c>
      <c r="C18" s="8">
        <v>316957.86</v>
      </c>
      <c r="D18" s="11">
        <v>414421.59</v>
      </c>
      <c r="E18" s="11">
        <v>367903.77</v>
      </c>
      <c r="F18" s="5">
        <v>-1151740</v>
      </c>
      <c r="H18" s="1"/>
    </row>
    <row r="19" spans="1:6" ht="27.75" customHeight="1">
      <c r="A19" s="6" t="s">
        <v>24</v>
      </c>
      <c r="B19" s="4">
        <v>15</v>
      </c>
      <c r="C19" s="8">
        <f>SUM(C20:C21)/10000</f>
        <v>28.840434</v>
      </c>
      <c r="D19" s="8">
        <f>SUM(D20:D21)/10000</f>
        <v>41.218375</v>
      </c>
      <c r="E19" s="8">
        <f>SUM(E20:E21)/10000</f>
        <v>38.488864</v>
      </c>
      <c r="F19" s="9">
        <v>-214.97676666666666</v>
      </c>
    </row>
    <row r="20" spans="1:6" ht="27.75" customHeight="1">
      <c r="A20" s="6" t="s">
        <v>25</v>
      </c>
      <c r="B20" s="4">
        <v>16</v>
      </c>
      <c r="C20" s="14">
        <v>288975.93</v>
      </c>
      <c r="D20" s="11">
        <v>412183.75</v>
      </c>
      <c r="E20" s="11">
        <v>384888.64</v>
      </c>
      <c r="F20" s="9">
        <v>-2149767.6666666665</v>
      </c>
    </row>
    <row r="21" spans="1:6" ht="27.75" customHeight="1">
      <c r="A21" s="6" t="s">
        <v>26</v>
      </c>
      <c r="B21" s="4">
        <v>17</v>
      </c>
      <c r="C21" s="14">
        <v>-571.59</v>
      </c>
      <c r="D21" s="8" t="s">
        <v>22</v>
      </c>
      <c r="E21" s="8" t="s">
        <v>22</v>
      </c>
      <c r="F21" s="5">
        <v>0</v>
      </c>
    </row>
    <row r="22" spans="1:6" ht="27.75" customHeight="1">
      <c r="A22" s="6" t="s">
        <v>27</v>
      </c>
      <c r="B22" s="4">
        <v>18</v>
      </c>
      <c r="C22" s="11">
        <v>0</v>
      </c>
      <c r="D22" s="11">
        <v>0</v>
      </c>
      <c r="E22" s="11">
        <v>0</v>
      </c>
      <c r="F22" s="5">
        <v>0</v>
      </c>
    </row>
    <row r="23" spans="1:6" ht="27.75" customHeight="1">
      <c r="A23" s="6" t="s">
        <v>28</v>
      </c>
      <c r="B23" s="4" t="s">
        <v>29</v>
      </c>
      <c r="C23" s="11">
        <f>C19+C10</f>
        <v>1815.448384</v>
      </c>
      <c r="D23" s="11">
        <f>D19+D10</f>
        <v>2064.228294</v>
      </c>
      <c r="E23" s="11">
        <f>E19+E10</f>
        <v>1637.0199789999997</v>
      </c>
      <c r="F23" s="9">
        <v>-126.36912513666668</v>
      </c>
    </row>
    <row r="24" spans="1:6" ht="27.75" customHeight="1">
      <c r="A24" s="6" t="s">
        <v>30</v>
      </c>
      <c r="B24" s="4" t="s">
        <v>31</v>
      </c>
      <c r="C24" s="11">
        <f>C23-C9</f>
        <v>1815.448384</v>
      </c>
      <c r="D24" s="11">
        <f>D23-D9</f>
        <v>2064.228294</v>
      </c>
      <c r="E24" s="11">
        <f>E23-E9</f>
        <v>1637.0199789999997</v>
      </c>
      <c r="F24" s="9">
        <v>-126.36912513666668</v>
      </c>
    </row>
    <row r="25" spans="1:6" ht="27.75" customHeight="1">
      <c r="A25" s="6" t="s">
        <v>32</v>
      </c>
      <c r="B25" s="4" t="s">
        <v>33</v>
      </c>
      <c r="C25" s="11">
        <f>C23-C8-C9</f>
        <v>1639.788384</v>
      </c>
      <c r="D25" s="11">
        <f>D23-D8-D9</f>
        <v>1781.878294</v>
      </c>
      <c r="E25" s="11">
        <f>E23-E8-E9</f>
        <v>1535.7299789999997</v>
      </c>
      <c r="F25" s="9">
        <v>-312.80245847000003</v>
      </c>
    </row>
    <row r="26" spans="1:6" ht="27.75" customHeight="1">
      <c r="A26" s="6" t="s">
        <v>34</v>
      </c>
      <c r="B26" s="4">
        <v>22</v>
      </c>
      <c r="C26" s="11" t="s">
        <v>22</v>
      </c>
      <c r="D26" s="11" t="s">
        <v>22</v>
      </c>
      <c r="E26" s="11" t="s">
        <v>22</v>
      </c>
      <c r="F26" s="5">
        <v>0</v>
      </c>
    </row>
    <row r="27" spans="1:6" ht="27.75" customHeight="1">
      <c r="A27" s="6" t="s">
        <v>35</v>
      </c>
      <c r="B27" s="4" t="s">
        <v>36</v>
      </c>
      <c r="C27" s="15">
        <f>C23/C5*10000</f>
        <v>330081.5243636364</v>
      </c>
      <c r="D27" s="15">
        <f>D23/D5*10000</f>
        <v>290736.3794366197</v>
      </c>
      <c r="E27" s="15">
        <f>E23/E5*10000</f>
        <v>327403.9958</v>
      </c>
      <c r="F27" s="9">
        <v>-102778.14266190476</v>
      </c>
    </row>
    <row r="28" spans="1:6" ht="27.75" customHeight="1">
      <c r="A28" s="6" t="s">
        <v>30</v>
      </c>
      <c r="B28" s="4" t="s">
        <v>37</v>
      </c>
      <c r="C28" s="15">
        <f>C24/C5*10000</f>
        <v>330081.5243636364</v>
      </c>
      <c r="D28" s="15">
        <f>D24/D5*10000</f>
        <v>290736.3794366197</v>
      </c>
      <c r="E28" s="15">
        <f>E24/E5*10000</f>
        <v>327403.9958</v>
      </c>
      <c r="F28" s="9">
        <v>-102778.14266190476</v>
      </c>
    </row>
    <row r="29" spans="1:6" ht="27.75" customHeight="1">
      <c r="A29" s="6" t="s">
        <v>32</v>
      </c>
      <c r="B29" s="4" t="s">
        <v>38</v>
      </c>
      <c r="C29" s="15">
        <f>C25/C5*10000</f>
        <v>298143.34254545456</v>
      </c>
      <c r="D29" s="15">
        <f>D25/D5*10000</f>
        <v>250968.7738028169</v>
      </c>
      <c r="E29" s="15">
        <f>E25/E5*10000</f>
        <v>307145.9957999999</v>
      </c>
      <c r="F29" s="9">
        <v>-268154.3331380953</v>
      </c>
    </row>
    <row r="30" spans="1:6" ht="27.75" customHeight="1">
      <c r="A30" s="6" t="s">
        <v>39</v>
      </c>
      <c r="B30" s="4" t="s">
        <v>40</v>
      </c>
      <c r="C30" s="16">
        <f>C23/C6*100</f>
        <v>2057.165307648725</v>
      </c>
      <c r="D30" s="16">
        <f>D23/D6*100</f>
        <v>2339.068888385269</v>
      </c>
      <c r="E30" s="16">
        <f>E23/E6*100</f>
        <v>1854.980146175637</v>
      </c>
      <c r="F30" s="9">
        <v>-143.19447607554295</v>
      </c>
    </row>
    <row r="31" spans="1:6" ht="27.75" customHeight="1">
      <c r="A31" s="6" t="s">
        <v>30</v>
      </c>
      <c r="B31" s="4" t="s">
        <v>41</v>
      </c>
      <c r="C31" s="15">
        <f>C24/C6*100</f>
        <v>2057.165307648725</v>
      </c>
      <c r="D31" s="15">
        <f>D24/D6*100</f>
        <v>2339.068888385269</v>
      </c>
      <c r="E31" s="15">
        <f>E24/E6*100</f>
        <v>1854.980146175637</v>
      </c>
      <c r="F31" s="9">
        <v>-143.19447607554295</v>
      </c>
    </row>
    <row r="32" spans="1:6" ht="27.75" customHeight="1">
      <c r="A32" s="6" t="s">
        <v>32</v>
      </c>
      <c r="B32" s="4" t="s">
        <v>42</v>
      </c>
      <c r="C32" s="15">
        <f>C25/C6*100</f>
        <v>1858.1171490084985</v>
      </c>
      <c r="D32" s="15">
        <f>D25/D6*100</f>
        <v>2019.125545609065</v>
      </c>
      <c r="E32" s="15">
        <f>E25/E6*100</f>
        <v>1740.2039422096316</v>
      </c>
      <c r="F32" s="9">
        <v>-354.45037786968834</v>
      </c>
    </row>
    <row r="33" spans="1:6" ht="27.75" customHeight="1">
      <c r="A33" s="6" t="s">
        <v>43</v>
      </c>
      <c r="B33" s="4" t="s">
        <v>44</v>
      </c>
      <c r="C33" s="16">
        <f>C23/C7</f>
        <v>1.5523684951302728</v>
      </c>
      <c r="D33" s="16">
        <f>D23/D7</f>
        <v>1.6683733493901898</v>
      </c>
      <c r="E33" s="16">
        <f>E23/E7</f>
        <v>1.6834148934638637</v>
      </c>
      <c r="F33" s="9">
        <v>-0.11449915746262344</v>
      </c>
    </row>
    <row r="34" spans="1:6" ht="27.75" customHeight="1">
      <c r="A34" s="6" t="s">
        <v>30</v>
      </c>
      <c r="B34" s="4" t="s">
        <v>45</v>
      </c>
      <c r="C34" s="16">
        <f>C24/C7</f>
        <v>1.5523684951302728</v>
      </c>
      <c r="D34" s="16">
        <f>D24/D7</f>
        <v>1.6683733493901898</v>
      </c>
      <c r="E34" s="16">
        <f>E24/E7</f>
        <v>1.6834148934638637</v>
      </c>
      <c r="F34" s="9">
        <v>-0.11449915746262344</v>
      </c>
    </row>
    <row r="35" spans="1:6" ht="27.75" customHeight="1">
      <c r="A35" s="6" t="s">
        <v>32</v>
      </c>
      <c r="B35" s="4" t="s">
        <v>46</v>
      </c>
      <c r="C35" s="16">
        <f>C25/C7</f>
        <v>1.4021637015058102</v>
      </c>
      <c r="D35" s="16">
        <f>D25/D7</f>
        <v>1.4401693195503003</v>
      </c>
      <c r="E35" s="16">
        <f>E25/E7</f>
        <v>1.579254225453498</v>
      </c>
      <c r="F35" s="9">
        <v>-0.2753556546208626</v>
      </c>
    </row>
    <row r="36" ht="13.5">
      <c r="C36" s="17"/>
    </row>
  </sheetData>
  <sheetProtection/>
  <mergeCells count="7">
    <mergeCell ref="A1:F1"/>
    <mergeCell ref="A2:F2"/>
    <mergeCell ref="C3:E3"/>
    <mergeCell ref="A3:A4"/>
    <mergeCell ref="B3:B4"/>
    <mergeCell ref="H10:H11"/>
    <mergeCell ref="H17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白开水</cp:lastModifiedBy>
  <cp:lastPrinted>2021-11-27T02:45:20Z</cp:lastPrinted>
  <dcterms:created xsi:type="dcterms:W3CDTF">2021-11-26T05:34:51Z</dcterms:created>
  <dcterms:modified xsi:type="dcterms:W3CDTF">2021-12-07T02:17:15Z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5D7F7356CB86499AB443B52D61BA0981</vt:lpwstr>
  </property>
</Properties>
</file>