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6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6.1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0">'1'!$A$1:$F$31</definedName>
    <definedName name="_xlnm.Print_Area" localSheetId="1">'2'!$A$1:$F$30</definedName>
    <definedName name="_xlnm.Print_Area" localSheetId="3">'4'!$A$1:$D$31</definedName>
    <definedName name="_xlnm.Print_Area" localSheetId="5">'6'!$A$1:$D$84</definedName>
    <definedName name="_xlnm.Print_Titles" localSheetId="2">'3'!$2:$5</definedName>
    <definedName name="_xlnm.Print_Titles" localSheetId="4">'5'!$4:$4</definedName>
    <definedName name="_xlnm.Print_Titles" localSheetId="5">'6'!$2:$5</definedName>
  </definedNames>
  <calcPr fullCalcOnLoad="1"/>
</workbook>
</file>

<file path=xl/sharedStrings.xml><?xml version="1.0" encoding="utf-8"?>
<sst xmlns="http://schemas.openxmlformats.org/spreadsheetml/2006/main" count="2163" uniqueCount="1548">
  <si>
    <t>附表1</t>
  </si>
  <si>
    <t>2020年地方一般公共预算收入执行情况表</t>
  </si>
  <si>
    <t>单位：万元</t>
  </si>
  <si>
    <t>预算科目</t>
  </si>
  <si>
    <t>年　初
预算数</t>
  </si>
  <si>
    <t>调  整
预算数</t>
  </si>
  <si>
    <t>实  际
执行数</t>
  </si>
  <si>
    <t>执行数
占预算%</t>
  </si>
  <si>
    <t>同口径
增长%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</si>
  <si>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</si>
  <si>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</si>
  <si>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</si>
  <si>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</si>
  <si>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</si>
  <si>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</si>
  <si>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</si>
  <si>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</si>
  <si>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</si>
  <si>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</si>
  <si>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</si>
  <si>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</si>
  <si>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</si>
  <si>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</si>
  <si>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</si>
  <si>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</si>
  <si>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</si>
  <si>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</si>
  <si>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</si>
  <si>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</si>
  <si>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</si>
  <si>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</si>
  <si>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</si>
  <si>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</si>
  <si>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</si>
  <si>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　入　合　计</t>
  </si>
  <si>
    <t>附表2</t>
  </si>
  <si>
    <t>2020年一般公共预算支出执行情况表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</si>
  <si>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</si>
  <si>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</si>
  <si>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</si>
  <si>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</si>
  <si>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</si>
  <si>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</si>
  <si>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</si>
  <si>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</si>
  <si>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</si>
  <si>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</si>
  <si>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</si>
  <si>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</si>
  <si>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</si>
  <si>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</si>
  <si>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</si>
  <si>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</si>
  <si>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</si>
  <si>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</si>
  <si>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</si>
  <si>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</si>
  <si>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</si>
  <si>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</si>
  <si>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二十二、其他支出</t>
  </si>
  <si>
    <t>二十三、债务付息支出</t>
  </si>
  <si>
    <t>二十四、债务发行费用</t>
  </si>
  <si>
    <t>一般公共预算支出合计</t>
  </si>
  <si>
    <t>附表3</t>
  </si>
  <si>
    <t>2020年一般公共预算收支执行情况平衡表</t>
  </si>
  <si>
    <t>收　　　　入</t>
  </si>
  <si>
    <t>支　　　　出</t>
  </si>
  <si>
    <t>项　　目</t>
  </si>
  <si>
    <t>执行数</t>
  </si>
  <si>
    <t>地方一般公共预算收入合计</t>
  </si>
  <si>
    <t>上级补助收入</t>
  </si>
  <si>
    <t>补助下级支出</t>
  </si>
  <si>
    <t xml:space="preserve"> 返还性收入</t>
  </si>
  <si>
    <t xml:space="preserve">  返还性支出</t>
  </si>
  <si>
    <t xml:space="preserve">   增值税税收返还收入 </t>
  </si>
  <si>
    <t xml:space="preserve">    增值税税收返还支出</t>
  </si>
  <si>
    <t xml:space="preserve">   消费税税收返还收入 </t>
  </si>
  <si>
    <t xml:space="preserve">    消费税税收返还支出</t>
  </si>
  <si>
    <t xml:space="preserve">   所得税基数返还收入</t>
  </si>
  <si>
    <t xml:space="preserve">    所得税基数返还支出</t>
  </si>
  <si>
    <t xml:space="preserve">   成品油税费改革税收返还收入</t>
  </si>
  <si>
    <t xml:space="preserve">    成品油税费改革税收返还支出</t>
  </si>
  <si>
    <t xml:space="preserve">   增值税五五分享税收返还收入</t>
  </si>
  <si>
    <t xml:space="preserve">    增值税五五分享税收返还支出</t>
  </si>
  <si>
    <t xml:space="preserve">   其他税收返还收入</t>
  </si>
  <si>
    <t xml:space="preserve">    其他税收返还支出</t>
  </si>
  <si>
    <t xml:space="preserve"> 一般性转移支付收入</t>
  </si>
  <si>
    <t xml:space="preserve"> 一般性转移支付</t>
  </si>
  <si>
    <t xml:space="preserve">   体制补助收入</t>
  </si>
  <si>
    <t xml:space="preserve">    体制补助支出</t>
  </si>
  <si>
    <t xml:space="preserve">   均衡性转移支付收入</t>
  </si>
  <si>
    <t xml:space="preserve">    均衡性转移支付支出</t>
  </si>
  <si>
    <t xml:space="preserve">   县级基本财力保障机制奖补资金收入</t>
  </si>
  <si>
    <t xml:space="preserve">    县级基本财力保障机制奖补资金支出</t>
  </si>
  <si>
    <t xml:space="preserve">   结算补助收入</t>
  </si>
  <si>
    <t xml:space="preserve">    结算补助支出</t>
  </si>
  <si>
    <t xml:space="preserve">   资源枯竭型城市转移支付补助收入</t>
  </si>
  <si>
    <t xml:space="preserve">    资源枯竭型城市转移支付补助支出</t>
  </si>
  <si>
    <t xml:space="preserve">   企业事业单位划转补助收入</t>
  </si>
  <si>
    <t xml:space="preserve">    企业事业单位划转补助支出</t>
  </si>
  <si>
    <t xml:space="preserve">   产粮（油）大县奖励资金收入</t>
  </si>
  <si>
    <t xml:space="preserve">    产粮（油）大县奖励资金支出</t>
  </si>
  <si>
    <t xml:space="preserve">   重点生态功能区转移支付收入</t>
  </si>
  <si>
    <t xml:space="preserve">    重点生态功能区转移支付支出</t>
  </si>
  <si>
    <t xml:space="preserve">   固定数额补助收入</t>
  </si>
  <si>
    <t xml:space="preserve">    固定数额补助支出</t>
  </si>
  <si>
    <t xml:space="preserve">   革命老区转移支付收入</t>
  </si>
  <si>
    <t xml:space="preserve">    革命老区转移支付支出</t>
  </si>
  <si>
    <t xml:space="preserve">   贫困地区转移支付收入</t>
  </si>
  <si>
    <t xml:space="preserve">    贫困地区转移支付支出</t>
  </si>
  <si>
    <t xml:space="preserve">    一般公服务共同财政事权转移支付收入</t>
  </si>
  <si>
    <t xml:space="preserve">    一般公服务共同财政事权转移支付支出</t>
  </si>
  <si>
    <t xml:space="preserve">   国防共同财政事权转移支付收入</t>
  </si>
  <si>
    <t xml:space="preserve">    国防共同财政事权转移支付支出</t>
  </si>
  <si>
    <t xml:space="preserve">   公共安全共同财政事权转移支付收入</t>
  </si>
  <si>
    <t xml:space="preserve">    公共安全共同财政事权转移支付支出</t>
  </si>
  <si>
    <t xml:space="preserve">   教育共同财政事权转移支付收入</t>
  </si>
  <si>
    <t xml:space="preserve">    教育共同财政事权转移支付支出</t>
  </si>
  <si>
    <t xml:space="preserve">   科学技术共同财政事权转移支付收入</t>
  </si>
  <si>
    <t xml:space="preserve">    科学技术共同财政事权转移支付支出</t>
  </si>
  <si>
    <t xml:space="preserve">   文化旅游体育与传媒共同财政事权转
   移支付收入</t>
  </si>
  <si>
    <t xml:space="preserve">    文化旅游体育与传媒共同财政事权转
    移支付支出</t>
  </si>
  <si>
    <t xml:space="preserve">   社会保障和就业共同财政事权转移支
   付收入</t>
  </si>
  <si>
    <t xml:space="preserve">    社会保障和就业共同财政事权转移支
    付支出</t>
  </si>
  <si>
    <t xml:space="preserve">   医疗卫生共同财政事权转移支付收入</t>
  </si>
  <si>
    <t xml:space="preserve">    医疗卫生共同财政事权转移支付支出</t>
  </si>
  <si>
    <t xml:space="preserve">   节能环保共同财政事权转移支付收入</t>
  </si>
  <si>
    <t xml:space="preserve">    节能环保共同财政事权转移支付支出</t>
  </si>
  <si>
    <t xml:space="preserve">   城乡社区共同财政事权转移支付收入</t>
  </si>
  <si>
    <t xml:space="preserve">    城乡社区共同财政事权转移支付支出</t>
  </si>
  <si>
    <t xml:space="preserve">   农林水共同财政事权转移支付收入</t>
  </si>
  <si>
    <t xml:space="preserve">    农林水共同财政事权转移支付支出</t>
  </si>
  <si>
    <t xml:space="preserve">   交通运输共同财政事权转移支付收入</t>
  </si>
  <si>
    <t xml:space="preserve">    交通运输共同财政事权转移支付支出</t>
  </si>
  <si>
    <t xml:space="preserve">   资源勘探信息等共同财政事权转移支
   付收入</t>
  </si>
  <si>
    <t xml:space="preserve">    资源勘探信息等共同财政事权转移支
    付支出</t>
  </si>
  <si>
    <t xml:space="preserve">   商业服务业等共同财政事权转移支付收入</t>
  </si>
  <si>
    <t xml:space="preserve">     商业服务业等共同财政事权转移支付支出</t>
  </si>
  <si>
    <t xml:space="preserve">   金融共同财政事权转移支付收入</t>
  </si>
  <si>
    <t xml:space="preserve">    金融共同财政事权转移支付支出</t>
  </si>
  <si>
    <t xml:space="preserve">   自然资源海洋气象等共同财政事权转
   移支付收入</t>
  </si>
  <si>
    <t xml:space="preserve">    自然资源海洋气象等共同财政事权转
    移支付支出</t>
  </si>
  <si>
    <t xml:space="preserve">   住房保障共同财政事权转移支付收入</t>
  </si>
  <si>
    <t xml:space="preserve">    住房保障共同财政事权转移支付支出</t>
  </si>
  <si>
    <t xml:space="preserve">    粮油物资储备共同财政事权转移支付收入</t>
  </si>
  <si>
    <t xml:space="preserve">     粮油物资储备共同财政事权转移支付支出</t>
  </si>
  <si>
    <t xml:space="preserve">   灾害防治及应急管理共同财政事权转
   移支付收入</t>
  </si>
  <si>
    <t xml:space="preserve">    灾害防治及应急管理共同财政事权转
    移支付支出</t>
  </si>
  <si>
    <t xml:space="preserve">   其他共同财政事权转移支付收入</t>
  </si>
  <si>
    <t xml:space="preserve">    其他共同财政事权转移支付支出</t>
  </si>
  <si>
    <t xml:space="preserve">   其他一般性转移支付收入</t>
  </si>
  <si>
    <t xml:space="preserve">    其他一般性转移支付支出</t>
  </si>
  <si>
    <t xml:space="preserve"> 专项转移支付收入</t>
  </si>
  <si>
    <t xml:space="preserve">  专项转移支付支出</t>
  </si>
  <si>
    <t xml:space="preserve">   一般公共服务</t>
  </si>
  <si>
    <t xml:space="preserve">    一般公共服务</t>
  </si>
  <si>
    <t xml:space="preserve">   外交</t>
  </si>
  <si>
    <t xml:space="preserve">    外交</t>
  </si>
  <si>
    <t xml:space="preserve">   国防</t>
  </si>
  <si>
    <t xml:space="preserve">    国防</t>
  </si>
  <si>
    <t xml:space="preserve">   公共安全</t>
  </si>
  <si>
    <t xml:space="preserve">    公共安全</t>
  </si>
  <si>
    <t xml:space="preserve">   教育</t>
  </si>
  <si>
    <t xml:space="preserve">    教育</t>
  </si>
  <si>
    <t xml:space="preserve">   科学技术</t>
  </si>
  <si>
    <t xml:space="preserve">    科学技术</t>
  </si>
  <si>
    <t xml:space="preserve">   文化旅游体育与传媒</t>
  </si>
  <si>
    <t xml:space="preserve">    文化旅游体育与传媒</t>
  </si>
  <si>
    <t xml:space="preserve">   社会保障和就业</t>
  </si>
  <si>
    <t xml:space="preserve">    社会保障和就业</t>
  </si>
  <si>
    <t xml:space="preserve">   卫生健康</t>
  </si>
  <si>
    <t xml:space="preserve">    卫生健康</t>
  </si>
  <si>
    <t xml:space="preserve">   节能环保</t>
  </si>
  <si>
    <t xml:space="preserve">    节能环保</t>
  </si>
  <si>
    <t xml:space="preserve">   城乡社区</t>
  </si>
  <si>
    <t xml:space="preserve">    城乡社区</t>
  </si>
  <si>
    <t xml:space="preserve">   农林水</t>
  </si>
  <si>
    <t xml:space="preserve">    农林水</t>
  </si>
  <si>
    <t xml:space="preserve">   交通运输</t>
  </si>
  <si>
    <t xml:space="preserve">    交通运输</t>
  </si>
  <si>
    <t xml:space="preserve">   资源勘探信息等</t>
  </si>
  <si>
    <t xml:space="preserve">    资源勘探信息等</t>
  </si>
  <si>
    <t xml:space="preserve">   商业服务业等</t>
  </si>
  <si>
    <t xml:space="preserve">    商业服务业等</t>
  </si>
  <si>
    <t xml:space="preserve">   金融</t>
  </si>
  <si>
    <t xml:space="preserve">    金融</t>
  </si>
  <si>
    <t xml:space="preserve">   自然资源海洋气象等</t>
  </si>
  <si>
    <t xml:space="preserve">    自然资源海洋气象等</t>
  </si>
  <si>
    <t xml:space="preserve">   住房保障</t>
  </si>
  <si>
    <t xml:space="preserve">    住房保障</t>
  </si>
  <si>
    <t xml:space="preserve">   粮油物资储备</t>
  </si>
  <si>
    <t xml:space="preserve">    粮油物资储备</t>
  </si>
  <si>
    <t xml:space="preserve">   灾害防治及应急管理</t>
  </si>
  <si>
    <t xml:space="preserve">    灾害防治及应急管理</t>
  </si>
  <si>
    <t xml:space="preserve">   其他收入</t>
  </si>
  <si>
    <t xml:space="preserve">    其他支出</t>
  </si>
  <si>
    <t>下级上解收入</t>
  </si>
  <si>
    <t>上解上级支出</t>
  </si>
  <si>
    <t xml:space="preserve">    体制上解收入</t>
  </si>
  <si>
    <t xml:space="preserve">    体制上解支出</t>
  </si>
  <si>
    <t xml:space="preserve">    专项上解收入</t>
  </si>
  <si>
    <t xml:space="preserve">    专项上解支出</t>
  </si>
  <si>
    <t>调入资金</t>
  </si>
  <si>
    <t>调出资金</t>
  </si>
  <si>
    <t xml:space="preserve">    从政府性基金调入</t>
  </si>
  <si>
    <t>年终结余</t>
  </si>
  <si>
    <t xml:space="preserve">    从国有资本经营调入</t>
  </si>
  <si>
    <t>建立预算稳定调节基金</t>
  </si>
  <si>
    <t xml:space="preserve">    从其他资金调入</t>
  </si>
  <si>
    <t>地方政府一般债券转贷支出</t>
  </si>
  <si>
    <t>上年结余收入</t>
  </si>
  <si>
    <t>地方政府一般债券还本支出</t>
  </si>
  <si>
    <t>动用预算稳定调节基金</t>
  </si>
  <si>
    <t xml:space="preserve">    地方政府一般债券还本支出</t>
  </si>
  <si>
    <t>地方政府一般债券转贷收入</t>
  </si>
  <si>
    <t xml:space="preserve">    地方政府向外国政府借款还本支出</t>
  </si>
  <si>
    <t>接受其他地区援助收入</t>
  </si>
  <si>
    <t xml:space="preserve">    地方政府向国际组织借款还本支出</t>
  </si>
  <si>
    <t xml:space="preserve">    地方政府其他一般债务还本支出</t>
  </si>
  <si>
    <t>收　入　总　计</t>
  </si>
  <si>
    <t>支　出　总　计</t>
  </si>
  <si>
    <t>附表4</t>
  </si>
  <si>
    <t>2021年地方一般公共预算收入预算表（草案）</t>
  </si>
  <si>
    <t>项目</t>
  </si>
  <si>
    <t>上年执行数</t>
  </si>
  <si>
    <t>预算数</t>
  </si>
  <si>
    <t>比执行数增长%</t>
  </si>
  <si>
    <t xml:space="preserve"> </t>
  </si>
  <si>
    <t>收入合计</t>
  </si>
  <si>
    <t>附表5</t>
  </si>
  <si>
    <t>2021年一般公共预算支出表</t>
  </si>
  <si>
    <t>项   目</t>
  </si>
  <si>
    <t>上年决算（执行)数</t>
  </si>
  <si>
    <t>备注</t>
  </si>
  <si>
    <t>一、一般公共服务</t>
  </si>
  <si>
    <t xml:space="preserve">    人大事务</t>
  </si>
  <si>
    <t>含乡镇人大事务支出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</si>
  <si>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</si>
  <si>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</si>
  <si>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</si>
  <si>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</si>
  <si>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</si>
  <si>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</si>
  <si>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</si>
  <si>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</si>
  <si>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</si>
  <si>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</si>
  <si>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</si>
  <si>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</si>
  <si>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</si>
  <si>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</si>
  <si>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</si>
  <si>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</si>
  <si>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</si>
  <si>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</si>
  <si>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</si>
  <si>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</si>
  <si>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</si>
  <si>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</si>
  <si>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
  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</si>
  <si>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</si>
  <si>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</si>
  <si>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</si>
  <si>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</si>
  <si>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</si>
  <si>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</si>
  <si>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</si>
  <si>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</si>
  <si>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</si>
  <si>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</si>
  <si>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</si>
  <si>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</si>
  <si>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</si>
  <si>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</si>
  <si>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</si>
  <si>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</si>
  <si>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</si>
  <si>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</si>
  <si>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</si>
  <si>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</si>
  <si>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</si>
  <si>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</si>
  <si>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</si>
  <si>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</si>
  <si>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</si>
  <si>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</si>
  <si>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</si>
  <si>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</si>
  <si>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</si>
  <si>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</si>
  <si>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</si>
  <si>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</si>
  <si>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</si>
  <si>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</si>
  <si>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</si>
  <si>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</si>
  <si>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</si>
  <si>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</si>
  <si>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</si>
  <si>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</si>
  <si>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</si>
  <si>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</si>
  <si>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</si>
  <si>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</si>
  <si>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</si>
  <si>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</si>
  <si>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</si>
  <si>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</si>
  <si>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</si>
  <si>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</si>
  <si>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</si>
  <si>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</si>
  <si>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</si>
  <si>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</si>
  <si>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</si>
  <si>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</si>
  <si>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</si>
  <si>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</si>
  <si>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</si>
  <si>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</si>
  <si>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</si>
  <si>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</si>
  <si>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</si>
  <si>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</si>
  <si>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</si>
  <si>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</si>
  <si>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</si>
  <si>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</si>
  <si>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</si>
  <si>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</si>
  <si>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</si>
  <si>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</si>
  <si>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</si>
  <si>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</si>
  <si>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</si>
  <si>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</si>
  <si>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</si>
  <si>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</si>
  <si>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</si>
  <si>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</si>
  <si>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</si>
  <si>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</si>
  <si>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</si>
  <si>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</si>
  <si>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</si>
  <si>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</si>
  <si>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</si>
  <si>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</si>
  <si>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</si>
  <si>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</si>
  <si>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</si>
  <si>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</si>
  <si>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</si>
  <si>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</si>
  <si>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</si>
  <si>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</si>
  <si>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</si>
  <si>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</si>
  <si>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</si>
  <si>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</si>
  <si>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</si>
  <si>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</si>
  <si>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</si>
  <si>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</si>
  <si>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</si>
  <si>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</si>
  <si>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</si>
  <si>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</si>
  <si>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</si>
  <si>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</si>
  <si>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</si>
  <si>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</si>
  <si>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</si>
  <si>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</si>
  <si>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</si>
  <si>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</si>
  <si>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</si>
  <si>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</si>
  <si>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</si>
  <si>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</si>
  <si>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</si>
  <si>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</si>
  <si>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</si>
  <si>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</si>
  <si>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</si>
  <si>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</si>
  <si>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</si>
  <si>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</si>
  <si>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</si>
  <si>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</si>
  <si>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</si>
  <si>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</si>
  <si>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</si>
  <si>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</si>
  <si>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</si>
  <si>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</si>
  <si>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</si>
  <si>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</si>
  <si>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</si>
  <si>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</si>
  <si>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</si>
  <si>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</si>
  <si>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</si>
  <si>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</si>
  <si>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</si>
  <si>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</si>
  <si>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</si>
  <si>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</si>
  <si>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</si>
  <si>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</si>
  <si>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</si>
  <si>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</si>
  <si>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</si>
  <si>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</si>
  <si>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</si>
  <si>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</si>
  <si>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</si>
  <si>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</si>
  <si>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</si>
  <si>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</si>
  <si>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</si>
  <si>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</si>
  <si>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</si>
  <si>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</si>
  <si>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</si>
  <si>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</si>
  <si>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</si>
  <si>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</si>
  <si>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</si>
  <si>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</si>
  <si>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</si>
  <si>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</si>
  <si>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</si>
  <si>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</si>
  <si>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</si>
  <si>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</si>
  <si>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</si>
  <si>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</si>
  <si>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</si>
  <si>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</si>
  <si>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</si>
  <si>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</si>
  <si>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</si>
  <si>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</si>
  <si>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</si>
  <si>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</si>
  <si>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</si>
  <si>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</si>
  <si>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</si>
  <si>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</si>
  <si>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</si>
  <si>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</si>
  <si>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</si>
  <si>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</si>
  <si>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</si>
  <si>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</si>
  <si>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</si>
  <si>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</si>
  <si>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</si>
  <si>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</si>
  <si>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</si>
  <si>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</si>
  <si>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</si>
  <si>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</si>
  <si>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</si>
  <si>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</si>
  <si>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</si>
  <si>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</si>
  <si>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</si>
  <si>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</si>
  <si>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</si>
  <si>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</si>
  <si>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</si>
  <si>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</si>
  <si>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</si>
  <si>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</si>
  <si>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</si>
  <si>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</si>
  <si>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</si>
  <si>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</si>
  <si>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</si>
  <si>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</si>
  <si>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</si>
  <si>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</si>
  <si>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</si>
  <si>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</si>
  <si>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</si>
  <si>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</si>
  <si>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</si>
  <si>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</si>
  <si>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</si>
  <si>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</si>
  <si>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</si>
  <si>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</si>
  <si>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</si>
  <si>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</si>
  <si>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</si>
  <si>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</si>
  <si>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</si>
  <si>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</si>
  <si>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</si>
  <si>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</si>
  <si>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</si>
  <si>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</si>
  <si>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</si>
  <si>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</si>
  <si>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</si>
  <si>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</si>
  <si>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</si>
  <si>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</si>
  <si>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</si>
  <si>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</si>
  <si>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</si>
  <si>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</si>
  <si>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</si>
  <si>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</si>
  <si>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</si>
  <si>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</si>
  <si>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</si>
  <si>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</si>
  <si>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</si>
  <si>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</si>
  <si>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</si>
  <si>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</si>
  <si>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</si>
  <si>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</si>
  <si>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</si>
  <si>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</si>
  <si>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</si>
  <si>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</si>
  <si>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</si>
  <si>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</si>
  <si>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</si>
  <si>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</si>
  <si>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</si>
  <si>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</si>
  <si>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</si>
  <si>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</si>
  <si>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</si>
  <si>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</si>
  <si>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</si>
  <si>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</si>
  <si>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</si>
  <si>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</si>
  <si>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</si>
  <si>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</si>
  <si>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</si>
  <si>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</si>
  <si>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</si>
  <si>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</si>
  <si>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</si>
  <si>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</si>
  <si>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</si>
  <si>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</si>
  <si>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</si>
  <si>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</si>
  <si>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</si>
  <si>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</si>
  <si>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</si>
  <si>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</si>
  <si>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</si>
  <si>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</si>
  <si>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</si>
  <si>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</si>
  <si>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</si>
  <si>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</si>
  <si>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</si>
  <si>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</si>
  <si>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</si>
  <si>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</si>
  <si>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</si>
  <si>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</si>
  <si>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</si>
  <si>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</si>
  <si>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</si>
  <si>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</si>
  <si>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</si>
  <si>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</si>
  <si>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</si>
  <si>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</si>
  <si>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</si>
  <si>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</si>
  <si>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</si>
  <si>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</si>
  <si>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</si>
  <si>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</si>
  <si>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</si>
  <si>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</si>
  <si>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</si>
  <si>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</si>
  <si>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</si>
  <si>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</si>
  <si>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</si>
  <si>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</si>
  <si>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</si>
  <si>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</si>
  <si>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</si>
  <si>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</si>
  <si>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</si>
  <si>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</si>
  <si>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</si>
  <si>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</si>
  <si>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</si>
  <si>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</si>
  <si>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</si>
  <si>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</si>
  <si>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</si>
  <si>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</si>
  <si>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</si>
  <si>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</si>
  <si>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</si>
  <si>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</si>
  <si>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</si>
  <si>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</si>
  <si>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</si>
  <si>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</si>
  <si>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</si>
  <si>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</si>
  <si>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</si>
  <si>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</si>
  <si>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</si>
  <si>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</si>
  <si>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</si>
  <si>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</si>
  <si>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</si>
  <si>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</si>
  <si>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</si>
  <si>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</si>
  <si>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</si>
  <si>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</si>
  <si>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</si>
  <si>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</si>
  <si>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</si>
  <si>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</si>
  <si>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</si>
  <si>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</si>
  <si>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</si>
  <si>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</si>
  <si>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</si>
  <si>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</si>
  <si>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</si>
  <si>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</si>
  <si>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</si>
  <si>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</si>
  <si>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</si>
  <si>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</si>
  <si>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</si>
  <si>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</si>
  <si>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</si>
  <si>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</si>
  <si>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</si>
  <si>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</si>
  <si>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</si>
  <si>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</si>
  <si>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</si>
  <si>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</si>
  <si>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</si>
  <si>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</si>
  <si>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</si>
  <si>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</si>
  <si>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</si>
  <si>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</si>
  <si>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</si>
  <si>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</si>
  <si>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</si>
  <si>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</si>
  <si>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</si>
  <si>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</si>
  <si>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</si>
  <si>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</si>
  <si>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</si>
  <si>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</si>
  <si>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</si>
  <si>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</si>
  <si>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</si>
  <si>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</si>
  <si>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</si>
  <si>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</si>
  <si>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</si>
  <si>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</si>
  <si>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</si>
  <si>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</si>
  <si>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</si>
  <si>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</si>
  <si>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</si>
  <si>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</si>
  <si>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</si>
  <si>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</si>
  <si>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</si>
  <si>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</si>
  <si>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</si>
  <si>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</si>
  <si>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</si>
  <si>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</si>
  <si>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</si>
  <si>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</si>
  <si>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</si>
  <si>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</si>
  <si>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</si>
  <si>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</si>
  <si>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</si>
  <si>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</si>
  <si>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</si>
  <si>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</si>
  <si>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</si>
  <si>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</si>
  <si>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</si>
  <si>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</si>
  <si>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</si>
  <si>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</si>
  <si>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</si>
  <si>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</si>
  <si>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</si>
  <si>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</si>
  <si>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</si>
  <si>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</si>
  <si>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</si>
  <si>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</si>
  <si>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</si>
  <si>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</si>
  <si>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</si>
  <si>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</si>
  <si>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</si>
  <si>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</si>
  <si>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</si>
  <si>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</si>
  <si>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</si>
  <si>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</si>
  <si>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</si>
  <si>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</si>
  <si>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老龄卫生健康事务</t>
  </si>
  <si>
    <t xml:space="preserve">    其他卫生健康支出</t>
  </si>
  <si>
    <t xml:space="preserve">  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</si>
  <si>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</si>
  <si>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</si>
  <si>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</si>
  <si>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</si>
  <si>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</si>
  <si>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</si>
  <si>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</si>
  <si>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</si>
  <si>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</si>
  <si>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</si>
  <si>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</si>
  <si>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</si>
  <si>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</si>
  <si>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</si>
  <si>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</si>
  <si>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</si>
  <si>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</si>
  <si>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</si>
  <si>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</si>
  <si>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</si>
  <si>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</si>
  <si>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</si>
  <si>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</si>
  <si>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</si>
  <si>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</si>
  <si>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</si>
  <si>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</si>
  <si>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</si>
  <si>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</si>
  <si>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</si>
  <si>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</si>
  <si>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</si>
  <si>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</si>
  <si>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</si>
  <si>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</si>
  <si>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</si>
  <si>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</si>
  <si>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</si>
  <si>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</si>
  <si>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</si>
  <si>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</si>
  <si>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</si>
  <si>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</si>
  <si>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</si>
  <si>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</si>
  <si>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</si>
  <si>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</si>
  <si>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</si>
  <si>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</si>
  <si>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</si>
  <si>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</si>
  <si>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</si>
  <si>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</si>
  <si>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</si>
  <si>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</si>
  <si>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  可再生能源</t>
  </si>
  <si>
    <t xml:space="preserve">    循环经济</t>
  </si>
  <si>
    <t xml:space="preserve">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</si>
  <si>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</si>
  <si>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</si>
  <si>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</si>
  <si>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</si>
  <si>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</si>
  <si>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</si>
  <si>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</si>
  <si>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</si>
  <si>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</si>
  <si>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</si>
  <si>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</si>
  <si>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</si>
  <si>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</si>
  <si>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</si>
  <si>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</si>
  <si>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</si>
  <si>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</si>
  <si>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</si>
  <si>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</si>
  <si>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</si>
  <si>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</si>
  <si>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</si>
  <si>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</si>
  <si>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</si>
  <si>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</si>
  <si>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</si>
  <si>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</si>
  <si>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</si>
  <si>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  其他城乡社区支出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</si>
  <si>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</si>
  <si>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</si>
  <si>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</si>
  <si>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</si>
  <si>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</si>
  <si>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</si>
  <si>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</si>
  <si>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</si>
  <si>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</si>
  <si>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</si>
  <si>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</si>
  <si>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</si>
  <si>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</si>
  <si>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</si>
  <si>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</si>
  <si>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</si>
  <si>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</si>
  <si>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</si>
  <si>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</si>
  <si>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</si>
  <si>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</si>
  <si>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</si>
  <si>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</si>
  <si>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</si>
  <si>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</si>
  <si>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</si>
  <si>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</si>
  <si>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</si>
  <si>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</si>
  <si>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</si>
  <si>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</si>
  <si>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</si>
  <si>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</si>
  <si>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</si>
  <si>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</si>
  <si>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</si>
  <si>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</si>
  <si>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</si>
  <si>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</si>
  <si>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</si>
  <si>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</si>
  <si>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</si>
  <si>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</si>
  <si>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</si>
  <si>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</si>
  <si>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</si>
  <si>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</si>
  <si>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</si>
  <si>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</si>
  <si>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</si>
  <si>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</si>
  <si>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</si>
  <si>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</si>
  <si>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</si>
  <si>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</si>
  <si>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</si>
  <si>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</si>
  <si>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</si>
  <si>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</si>
  <si>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</si>
  <si>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</si>
  <si>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</si>
  <si>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</si>
  <si>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</si>
  <si>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</si>
  <si>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</si>
  <si>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</si>
  <si>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</si>
  <si>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</si>
  <si>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</si>
  <si>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</si>
  <si>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</si>
  <si>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</si>
  <si>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</si>
  <si>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</si>
  <si>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</si>
  <si>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</si>
  <si>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</si>
  <si>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</si>
  <si>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</si>
  <si>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</si>
  <si>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</si>
  <si>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</si>
  <si>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</si>
  <si>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</si>
  <si>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</si>
  <si>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</si>
  <si>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</si>
  <si>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</si>
  <si>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</si>
  <si>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</si>
  <si>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</si>
  <si>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</si>
  <si>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</si>
  <si>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</si>
  <si>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</si>
  <si>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</si>
  <si>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</si>
  <si>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</si>
  <si>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</si>
  <si>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</si>
  <si>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</si>
  <si>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</si>
  <si>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</si>
  <si>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</si>
  <si>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</si>
  <si>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</si>
  <si>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</si>
  <si>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</si>
  <si>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</si>
  <si>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</si>
  <si>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</si>
  <si>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</si>
  <si>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</si>
  <si>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</si>
  <si>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</si>
  <si>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</si>
  <si>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</si>
  <si>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</si>
  <si>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</si>
  <si>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</si>
  <si>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</si>
  <si>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</si>
  <si>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</si>
  <si>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</si>
  <si>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</si>
  <si>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</si>
  <si>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</si>
  <si>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</si>
  <si>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</si>
  <si>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</si>
  <si>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</si>
  <si>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</si>
  <si>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</si>
  <si>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</si>
  <si>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</si>
  <si>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</si>
  <si>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</si>
  <si>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</si>
  <si>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</si>
  <si>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</si>
  <si>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</si>
  <si>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</si>
  <si>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</si>
  <si>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</si>
  <si>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</si>
  <si>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</si>
  <si>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</si>
  <si>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</si>
  <si>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</si>
  <si>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</si>
  <si>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</si>
  <si>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</si>
  <si>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</si>
  <si>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</si>
  <si>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</si>
  <si>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</si>
  <si>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</si>
  <si>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</si>
  <si>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</si>
  <si>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</si>
  <si>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</si>
  <si>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</si>
  <si>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</si>
  <si>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</si>
  <si>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</si>
  <si>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</si>
  <si>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</si>
  <si>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</si>
  <si>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</si>
  <si>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</si>
  <si>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</si>
  <si>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</si>
  <si>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</si>
  <si>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</si>
  <si>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</si>
  <si>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</si>
  <si>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</si>
  <si>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</si>
  <si>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</si>
  <si>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</si>
  <si>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</si>
  <si>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</si>
  <si>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</si>
  <si>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</si>
  <si>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</si>
  <si>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</si>
  <si>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</si>
  <si>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</si>
  <si>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</si>
  <si>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</si>
  <si>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</si>
  <si>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</si>
  <si>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</si>
  <si>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</si>
  <si>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</si>
  <si>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</si>
  <si>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</si>
  <si>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</si>
  <si>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</si>
  <si>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</si>
  <si>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</si>
  <si>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</si>
  <si>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</si>
  <si>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</si>
  <si>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</si>
  <si>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</si>
  <si>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</si>
  <si>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</si>
  <si>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</si>
  <si>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</si>
  <si>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</si>
  <si>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</si>
  <si>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</si>
  <si>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</si>
  <si>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</si>
  <si>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</si>
  <si>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</si>
  <si>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</si>
  <si>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</si>
  <si>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</si>
  <si>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</si>
  <si>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</si>
  <si>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</si>
  <si>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</si>
  <si>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</si>
  <si>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 xml:space="preserve">    文化体育与传媒</t>
  </si>
  <si>
    <t xml:space="preserve">    医疗卫生</t>
  </si>
  <si>
    <t xml:space="preserve">    农业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</si>
  <si>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</si>
  <si>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</si>
  <si>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</si>
  <si>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</si>
  <si>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</si>
  <si>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</si>
  <si>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</si>
  <si>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</si>
  <si>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</si>
  <si>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</si>
  <si>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</si>
  <si>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</si>
  <si>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</si>
  <si>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</si>
  <si>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</si>
  <si>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</si>
  <si>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</si>
  <si>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</si>
  <si>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</si>
  <si>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</si>
  <si>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</si>
  <si>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</si>
  <si>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</si>
  <si>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</si>
  <si>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</si>
  <si>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</si>
  <si>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</si>
  <si>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</si>
  <si>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</si>
  <si>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</si>
  <si>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</si>
  <si>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</si>
  <si>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</si>
  <si>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</si>
  <si>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</si>
  <si>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</si>
  <si>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</si>
  <si>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</si>
  <si>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</si>
  <si>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</si>
  <si>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</si>
  <si>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</si>
  <si>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</si>
  <si>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</si>
  <si>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</si>
  <si>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</si>
  <si>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</si>
  <si>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</si>
  <si>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</si>
  <si>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</si>
  <si>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</si>
  <si>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</si>
  <si>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</si>
  <si>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</si>
  <si>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</si>
  <si>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</si>
  <si>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粮油事务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</si>
  <si>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</si>
  <si>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</si>
  <si>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</si>
  <si>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</si>
  <si>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</si>
  <si>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</si>
  <si>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</si>
  <si>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</si>
  <si>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</si>
  <si>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</si>
  <si>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</si>
  <si>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</si>
  <si>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</si>
  <si>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</si>
  <si>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</si>
  <si>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</si>
  <si>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</si>
  <si>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</si>
  <si>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</si>
  <si>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</si>
  <si>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</si>
  <si>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</si>
  <si>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</si>
  <si>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</si>
  <si>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</si>
  <si>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</si>
  <si>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</si>
  <si>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</si>
  <si>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</si>
  <si>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</si>
  <si>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</si>
  <si>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</si>
  <si>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</si>
  <si>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</si>
  <si>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</si>
  <si>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</si>
  <si>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</si>
  <si>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</si>
  <si>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</si>
  <si>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</si>
  <si>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</si>
  <si>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</si>
  <si>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</si>
  <si>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</si>
  <si>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</si>
  <si>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</si>
  <si>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</si>
  <si>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</si>
  <si>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</si>
  <si>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</si>
  <si>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</si>
  <si>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</si>
  <si>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</si>
  <si>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</si>
  <si>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</si>
  <si>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</si>
  <si>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</si>
  <si>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</si>
  <si>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</si>
  <si>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</si>
  <si>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</si>
  <si>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</si>
  <si>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</si>
  <si>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</si>
  <si>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</si>
  <si>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</si>
  <si>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</si>
  <si>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</si>
  <si>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</si>
  <si>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</si>
  <si>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</si>
  <si>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</si>
  <si>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</si>
  <si>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</si>
  <si>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</si>
  <si>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</si>
  <si>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</si>
  <si>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</si>
  <si>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</si>
  <si>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</si>
  <si>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</si>
  <si>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</si>
  <si>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</si>
  <si>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</si>
  <si>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</si>
  <si>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附表6</t>
  </si>
  <si>
    <t>2021年一般公共预算收支预算平衡表（草案）</t>
  </si>
  <si>
    <t xml:space="preserve">                                 单位：万元</t>
  </si>
  <si>
    <t>收  入</t>
  </si>
  <si>
    <t>支   出</t>
  </si>
  <si>
    <t xml:space="preserve">   成品油价格和税费改革税收返还收入</t>
  </si>
  <si>
    <t xml:space="preserve">    成品油价格和税费改革税收返还支出</t>
  </si>
  <si>
    <t xml:space="preserve">   成品油价格和税费改革转移支付补助
   收入</t>
  </si>
  <si>
    <t xml:space="preserve">    成品油价格和税费改革转移支付补助支出</t>
  </si>
  <si>
    <t xml:space="preserve">   一般公共服务共同财政事权转移支付
   收入</t>
  </si>
  <si>
    <t xml:space="preserve">    一般公共服务共同财政事权转移支付支出</t>
  </si>
  <si>
    <t xml:space="preserve">   外交共同财政事权转移支付收入</t>
  </si>
  <si>
    <t xml:space="preserve">    外交共同财政事权转移支付支出</t>
  </si>
  <si>
    <t xml:space="preserve">   文化旅游体育与传媒共同财政事权转移支
   付收入</t>
  </si>
  <si>
    <t xml:space="preserve">    文化旅游体育与传媒共同财政事权转移
    支付支出</t>
  </si>
  <si>
    <t xml:space="preserve">   社会保障和就业共同财政事权转移支付
   收入</t>
  </si>
  <si>
    <t xml:space="preserve">    社会保障和就业共同财政事权转移支付
    支出</t>
  </si>
  <si>
    <t xml:space="preserve">   资源勘探信息等共同财政事权转移支付收入</t>
  </si>
  <si>
    <t xml:space="preserve">    资源勘探信息等共同财政事权转移支付
    支出</t>
  </si>
  <si>
    <t xml:space="preserve">    商业服务业等共同财政事权转移支付支出</t>
  </si>
  <si>
    <t xml:space="preserve">   自然资源海洋气象等共同财政事权转移支
   付收入</t>
  </si>
  <si>
    <t xml:space="preserve">    自然资源海洋气象等共同财政事权转移
    支付支出</t>
  </si>
  <si>
    <t xml:space="preserve">   粮油物资储备共同财政事权转移支付收入</t>
  </si>
  <si>
    <t xml:space="preserve">    粮油物资储备共同财政事权转移支付支出</t>
  </si>
  <si>
    <t xml:space="preserve">   灾害防治及应急管理共同财政事权转移支付收入</t>
  </si>
  <si>
    <t xml:space="preserve">    灾害防治及应急管理共同财政事权转移
    支付收入</t>
  </si>
  <si>
    <t xml:space="preserve"> 专项转移支付支出</t>
  </si>
  <si>
    <t>安排预算稳定调节基金</t>
  </si>
  <si>
    <t>附表6.1</t>
  </si>
  <si>
    <t>2021年通江县县级一般公共预算基本支出经济分类科目支出预算表</t>
  </si>
  <si>
    <t>合计</t>
  </si>
  <si>
    <t>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</si>
  <si>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</si>
  <si>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</si>
  <si>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</si>
  <si>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</si>
  <si>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>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</si>
  <si>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</si>
  <si>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</si>
  <si>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</si>
  <si>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</t>
  </si>
  <si>
    <t xml:space="preserve">    委托业务费</t>
  </si>
  <si>
    <t xml:space="preserve">    公务接待费</t>
  </si>
  <si>
    <t xml:space="preserve">    国公出国（境）费用</t>
  </si>
  <si>
    <t xml:space="preserve">    公务用车运行维护费</t>
  </si>
  <si>
    <t xml:space="preserve">    维修（护）费</t>
  </si>
  <si>
    <t xml:space="preserve">    其他商品和服务支出</t>
  </si>
  <si>
    <t>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</si>
  <si>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</si>
  <si>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</si>
  <si>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</si>
  <si>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</si>
  <si>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</si>
  <si>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大型维修</t>
  </si>
  <si>
    <t xml:space="preserve">    其他资本性支出</t>
  </si>
  <si>
    <t>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</si>
  <si>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</si>
  <si>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</si>
  <si>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</si>
  <si>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对事业单位资本性补助</t>
  </si>
  <si>
    <t xml:space="preserve">    资本性支出（一）</t>
  </si>
  <si>
    <t xml:space="preserve">    资本性支出（二）</t>
  </si>
  <si>
    <t>对个人和家庭的补助</t>
  </si>
  <si>
    <t xml:space="preserve">    离退休费</t>
  </si>
  <si>
    <t xml:space="preserve">    其他对个人和家庭补助</t>
  </si>
  <si>
    <t>附表7</t>
  </si>
  <si>
    <t>2020年政府性基金收入执行情况表</t>
  </si>
  <si>
    <t>预 算 科 目</t>
  </si>
  <si>
    <t>累计占
预 算%</t>
  </si>
  <si>
    <t>比上年
增 长%</t>
  </si>
  <si>
    <t>一、农网还贷资金收入</t>
  </si>
  <si>
    <t>二、国家电影事业发展专项资金收入</t>
  </si>
  <si>
    <t>三、国有土地收益基金收入</t>
  </si>
  <si>
    <t>四、农业土地开发资金收入</t>
  </si>
  <si>
    <t>五、国有土地使用权出让收入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</si>
  <si>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</si>
  <si>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</si>
  <si>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</si>
  <si>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</si>
  <si>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</si>
  <si>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>六、大中型水库移民后期扶持基金收入</t>
  </si>
  <si>
    <t>七、大中型水库库区基金收入</t>
  </si>
  <si>
    <t>八、彩票公益金收入</t>
  </si>
  <si>
    <t>九、城市基础设施配套费收入</t>
  </si>
  <si>
    <t>十、国家重大水利工程建设基金收入</t>
  </si>
  <si>
    <t>十一、污水处理费收入</t>
  </si>
  <si>
    <t>十二、其他政府性基金收入</t>
  </si>
  <si>
    <t>十三、专项债券对应项目专项收入</t>
  </si>
  <si>
    <t>附表8</t>
  </si>
  <si>
    <t>2020年政府性基金预算支出执行情况表</t>
  </si>
  <si>
    <t>预  算  科  目</t>
  </si>
  <si>
    <t>一、文化旅游体育与传媒支出</t>
  </si>
  <si>
    <t xml:space="preserve">  国家电影事业发展专项资金安排的支出</t>
  </si>
  <si>
    <t xml:space="preserve">  旅游发展基金支出</t>
  </si>
  <si>
    <t>二、社会保障和就业支出</t>
  </si>
  <si>
    <t xml:space="preserve">  大中型水库移民后期扶持基金支出</t>
  </si>
  <si>
    <t xml:space="preserve">  小型水库移民扶助基金安排的支出</t>
  </si>
  <si>
    <t>三、节能环保支出</t>
  </si>
  <si>
    <t>四、城乡社区支出</t>
  </si>
  <si>
    <t xml:space="preserve">  国有土地使用权出让收入及对应专项债务收入
  安排的支出</t>
  </si>
  <si>
    <t xml:space="preserve">  国有土地收益基金安排的支出</t>
  </si>
  <si>
    <t xml:space="preserve">  农业土地开发资金安排的支出</t>
  </si>
  <si>
    <t xml:space="preserve">  城市基础设施配套费安排的支出</t>
  </si>
  <si>
    <t xml:space="preserve">  污水处理费安排的支出</t>
  </si>
  <si>
    <t xml:space="preserve">  土地储备专项债券收入安排的支出</t>
  </si>
  <si>
    <t xml:space="preserve">  棚户区改造专项债券收入安排的支出</t>
  </si>
  <si>
    <t xml:space="preserve">  城市基础设施配套费对应专项债务收入安排的支出</t>
  </si>
  <si>
    <t xml:space="preserve">  污水处理费对应专项债务收入安排的支出</t>
  </si>
  <si>
    <t xml:space="preserve">  国有土地使用权出让收入对应专项债务收入安排的支出</t>
  </si>
  <si>
    <t xml:space="preserve">  其他国有土地使用权出让收入对应专项债务收入安排
  的支出</t>
  </si>
  <si>
    <t>五、农林水支出</t>
  </si>
  <si>
    <t xml:space="preserve">  大中型水库库区基金安排的支出</t>
  </si>
  <si>
    <t xml:space="preserve">  国家重大水利工程建设基金安排的支出</t>
  </si>
  <si>
    <t>六、交通运输支出</t>
  </si>
  <si>
    <t xml:space="preserve">  民航发展基金支出</t>
  </si>
  <si>
    <t xml:space="preserve">  政府收费公路专项债券收入安排的支出</t>
  </si>
  <si>
    <t>七、资源勘探信息等支出</t>
  </si>
  <si>
    <t>八、金融支出</t>
  </si>
  <si>
    <t>九、其他支出</t>
  </si>
  <si>
    <t xml:space="preserve">  其他政府性基金及对应专项债务收入安排支出</t>
  </si>
  <si>
    <t xml:space="preserve">  彩票公益金安排的支出</t>
  </si>
  <si>
    <t>十、债务付息支出</t>
  </si>
  <si>
    <t>十一、债务发行费用支出</t>
  </si>
  <si>
    <t>十二、抗疫特别国债安排的支出</t>
  </si>
  <si>
    <t>支　出　合　计</t>
  </si>
  <si>
    <t>附表9</t>
  </si>
  <si>
    <t>2020年政府性基金收支执行情况平衡表</t>
  </si>
  <si>
    <t>收 入</t>
  </si>
  <si>
    <t>支 出</t>
  </si>
  <si>
    <t>政府性基金预算收入</t>
  </si>
  <si>
    <t>政府性基金预算支出</t>
  </si>
  <si>
    <t>转移性收入</t>
  </si>
  <si>
    <t>转移性支出</t>
  </si>
  <si>
    <t xml:space="preserve">  上级补助收入</t>
  </si>
  <si>
    <t xml:space="preserve">  补助下级支出</t>
  </si>
  <si>
    <t xml:space="preserve">  下级上解收入</t>
  </si>
  <si>
    <t xml:space="preserve">  上解上级支出</t>
  </si>
  <si>
    <t xml:space="preserve">  调入资金</t>
  </si>
  <si>
    <t xml:space="preserve">  调出资金</t>
  </si>
  <si>
    <t xml:space="preserve">  债务转贷收入</t>
  </si>
  <si>
    <t xml:space="preserve">  债务转贷支出</t>
  </si>
  <si>
    <t xml:space="preserve">     专项债务转贷收入</t>
  </si>
  <si>
    <t xml:space="preserve">     专项债务转贷支出</t>
  </si>
  <si>
    <t xml:space="preserve">  上年结余收入</t>
  </si>
  <si>
    <t xml:space="preserve">  年终结余</t>
  </si>
  <si>
    <t>地方政府债务还本支出</t>
  </si>
  <si>
    <t xml:space="preserve">  专项债务还本支出</t>
  </si>
  <si>
    <t>收入总计</t>
  </si>
  <si>
    <t>支出总计</t>
  </si>
  <si>
    <t>附表10</t>
  </si>
  <si>
    <t>2021年政府性基金收入预算表（草案）</t>
  </si>
  <si>
    <t xml:space="preserve">      单位：万元</t>
  </si>
  <si>
    <t>预    算    科    目</t>
  </si>
  <si>
    <t>附表11</t>
  </si>
  <si>
    <t>2021年政府性基金预算支出预算表（草案）</t>
  </si>
  <si>
    <t xml:space="preserve">  单位：万元</t>
  </si>
  <si>
    <t xml:space="preserve">  国有土地使用权出让收入安排的支出</t>
  </si>
  <si>
    <t xml:space="preserve">  其他国有土地使用权出让收入对应专项债务收入安排的支出</t>
  </si>
  <si>
    <t>附表12</t>
  </si>
  <si>
    <t>2021年政府性基金预算收支预算平衡表</t>
  </si>
  <si>
    <t xml:space="preserve">  政府性基金转移支付收入</t>
  </si>
  <si>
    <t xml:space="preserve">  政府性基金转移支付支出</t>
  </si>
  <si>
    <t>附表13</t>
  </si>
  <si>
    <t>2020年国有资本经营预算执行情况表</t>
  </si>
  <si>
    <t>收          入</t>
  </si>
  <si>
    <t>支          出</t>
  </si>
  <si>
    <t>项        目</t>
  </si>
  <si>
    <t>年  初
预算数</t>
  </si>
  <si>
    <t>累  计
执行数</t>
  </si>
  <si>
    <t>累计占
预算%</t>
  </si>
  <si>
    <t>一、利润收入</t>
  </si>
  <si>
    <t>一、解决历史遗留问题及改革
    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</si>
  <si>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</si>
  <si>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</si>
  <si>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</si>
  <si>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</si>
  <si>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</si>
  <si>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</si>
  <si>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
    收入</t>
  </si>
  <si>
    <t>五、其他国有资本经营预算支出</t>
  </si>
  <si>
    <t>本年收入合计</t>
  </si>
  <si>
    <t>本年支出合计</t>
  </si>
  <si>
    <t>国有资本经营预算转移
支付收入</t>
  </si>
  <si>
    <t>国有资本经营预算转移
支付</t>
  </si>
  <si>
    <t>上年结转</t>
  </si>
  <si>
    <t>结转下年</t>
  </si>
  <si>
    <t>收 入 总 计</t>
  </si>
  <si>
    <t>支 出 总 计</t>
  </si>
  <si>
    <t>附表14</t>
  </si>
  <si>
    <t>2021年国有资本经营收入预算表（草案）</t>
  </si>
  <si>
    <t>一、国有资本经营预算收入</t>
  </si>
  <si>
    <t>（一）利润收入</t>
  </si>
  <si>
    <t xml:space="preserve">    石油石化企业利润收入</t>
  </si>
  <si>
    <t xml:space="preserve">    电力企业利润收入</t>
  </si>
  <si>
    <t xml:space="preserve">    运输企业利润收入</t>
  </si>
  <si>
    <t xml:space="preserve">    电子企业利润收入</t>
  </si>
  <si>
    <t xml:space="preserve">    机械企业利润收入</t>
  </si>
  <si>
    <t xml:space="preserve">    投资服务企业利润收入</t>
  </si>
  <si>
    <t xml:space="preserve">    贸易企业利润收入</t>
  </si>
  <si>
    <t xml:space="preserve">    建筑施工企业利润收入</t>
  </si>
  <si>
    <t xml:space="preserve">    房地产企业利润收入</t>
  </si>
  <si>
    <t xml:space="preserve">    建材企业利润收入</t>
  </si>
  <si>
    <t xml:space="preserve">    农林牧渔企业利润收入</t>
  </si>
  <si>
    <t xml:space="preserve">    转制科研院所利润收入</t>
  </si>
  <si>
    <t xml:space="preserve">    地质勘查企业利润收入</t>
  </si>
  <si>
    <t xml:space="preserve">    教育文化广播企业利润收入</t>
  </si>
  <si>
    <t xml:space="preserve">    机关社团所属企业利润收入</t>
  </si>
  <si>
    <r>
      <t xml:space="preserve"> </t>
    </r>
    <r>
      <rPr>
        <sz val="11"/>
        <color indexed="8"/>
        <rFont val="宋体"/>
        <family val="0"/>
      </rPr>
      <t xml:space="preserve">   </t>
    </r>
    <r>
      <rPr>
        <sz val="11"/>
        <rFont val="宋体"/>
        <family val="0"/>
      </rPr>
      <t>金融企业利润收入（国资预算）</t>
    </r>
  </si>
  <si>
    <t xml:space="preserve">    其他国有资本经营预算企业利润收入</t>
  </si>
  <si>
    <t>（二）股利、股息收入</t>
  </si>
  <si>
    <t xml:space="preserve">    国有控股公司股利、股息收入</t>
  </si>
  <si>
    <t xml:space="preserve">    国有参股公司股利、股息收入</t>
  </si>
  <si>
    <t xml:space="preserve">    金融企业股利、股息收入（国资预算）</t>
  </si>
  <si>
    <t xml:space="preserve">    其他国有资本经营预算企业股利、股息收入</t>
  </si>
  <si>
    <t>（三）产权转让收入</t>
  </si>
  <si>
    <t xml:space="preserve">    国有股权、股份转让收入</t>
  </si>
  <si>
    <t xml:space="preserve">    国有独资企业产权转让收入</t>
  </si>
  <si>
    <t xml:space="preserve">    其他国有资本经营预算企业产权转让收入</t>
  </si>
  <si>
    <t>（四）清算收入</t>
  </si>
  <si>
    <t xml:space="preserve">    国有股权、股份清算收入</t>
  </si>
  <si>
    <t xml:space="preserve">    国有独资企业清算收入</t>
  </si>
  <si>
    <t>（五）其他收入</t>
  </si>
  <si>
    <t xml:space="preserve">    其他国有资本经营预算收入</t>
  </si>
  <si>
    <t>二、转移性收入</t>
  </si>
  <si>
    <t>国有资本经营预算转移性收入</t>
  </si>
  <si>
    <t>上年结转收入</t>
  </si>
  <si>
    <t>收 入 合 计</t>
  </si>
  <si>
    <t>附表15</t>
  </si>
  <si>
    <t>2021年国有资本经营支出预算表（草案）</t>
  </si>
  <si>
    <t xml:space="preserve">    单位：万元</t>
  </si>
  <si>
    <t>一、国有资本经营预算支出</t>
  </si>
  <si>
    <t xml:space="preserve">    （一）解决历史遗留问题及改革成本支出</t>
  </si>
  <si>
    <r>
      <t xml:space="preserve">          </t>
    </r>
    <r>
      <rPr>
        <sz val="11"/>
        <color indexed="8"/>
        <rFont val="宋体"/>
        <family val="0"/>
      </rPr>
      <t>其中：“三供一业”移交补助支出</t>
    </r>
  </si>
  <si>
    <r>
      <t xml:space="preserve"> </t>
    </r>
    <r>
      <rPr>
        <sz val="11"/>
        <color indexed="8"/>
        <rFont val="宋体"/>
        <family val="0"/>
      </rPr>
      <t xml:space="preserve">                 国有企业办职教幼教补助支出</t>
    </r>
  </si>
  <si>
    <r>
      <t xml:space="preserve">              </t>
    </r>
    <r>
      <rPr>
        <sz val="11"/>
        <color indexed="8"/>
        <rFont val="宋体"/>
        <family val="0"/>
      </rPr>
      <t xml:space="preserve">  </t>
    </r>
    <r>
      <rPr>
        <sz val="11"/>
        <rFont val="宋体"/>
        <family val="0"/>
      </rPr>
      <t>国有企业退休人员社会化管理补助支出</t>
    </r>
  </si>
  <si>
    <t xml:space="preserve">                国有企业棚户区改造支出</t>
  </si>
  <si>
    <r>
      <t xml:space="preserve"> </t>
    </r>
    <r>
      <rPr>
        <sz val="11"/>
        <color indexed="8"/>
        <rFont val="宋体"/>
        <family val="0"/>
      </rPr>
      <t xml:space="preserve">                 国有企业改革成本支出</t>
    </r>
  </si>
  <si>
    <r>
      <t xml:space="preserve"> </t>
    </r>
    <r>
      <rPr>
        <sz val="11"/>
        <color indexed="8"/>
        <rFont val="宋体"/>
        <family val="0"/>
      </rPr>
      <t xml:space="preserve">                 其他解决历史遗留问题及改革成本支出</t>
    </r>
  </si>
  <si>
    <t xml:space="preserve">    （二）国有企业资本金注入</t>
  </si>
  <si>
    <r>
      <t xml:space="preserve"> </t>
    </r>
    <r>
      <rPr>
        <sz val="11"/>
        <color indexed="8"/>
        <rFont val="宋体"/>
        <family val="0"/>
      </rPr>
      <t xml:space="preserve">         其中：国有经济结构调整支出</t>
    </r>
  </si>
  <si>
    <r>
      <t xml:space="preserve"> </t>
    </r>
    <r>
      <rPr>
        <sz val="11"/>
        <color indexed="8"/>
        <rFont val="宋体"/>
        <family val="0"/>
      </rPr>
      <t xml:space="preserve">                公益性设施投资支出</t>
    </r>
  </si>
  <si>
    <r>
      <t xml:space="preserve">              </t>
    </r>
    <r>
      <rPr>
        <sz val="11"/>
        <color indexed="8"/>
        <rFont val="宋体"/>
        <family val="0"/>
      </rPr>
      <t xml:space="preserve"> </t>
    </r>
    <r>
      <rPr>
        <sz val="11"/>
        <rFont val="宋体"/>
        <family val="0"/>
      </rPr>
      <t>前瞻性战略性产业发展支出</t>
    </r>
  </si>
  <si>
    <r>
      <t xml:space="preserve">              </t>
    </r>
    <r>
      <rPr>
        <sz val="11"/>
        <color indexed="8"/>
        <rFont val="宋体"/>
        <family val="0"/>
      </rPr>
      <t xml:space="preserve"> 生态环境保护支出</t>
    </r>
  </si>
  <si>
    <r>
      <t xml:space="preserve">              </t>
    </r>
    <r>
      <rPr>
        <sz val="11"/>
        <color indexed="8"/>
        <rFont val="宋体"/>
        <family val="0"/>
      </rPr>
      <t xml:space="preserve"> </t>
    </r>
    <r>
      <rPr>
        <sz val="11"/>
        <rFont val="宋体"/>
        <family val="0"/>
      </rPr>
      <t>支持科技进步支出</t>
    </r>
  </si>
  <si>
    <r>
      <t xml:space="preserve"> </t>
    </r>
    <r>
      <rPr>
        <sz val="11"/>
        <color indexed="8"/>
        <rFont val="宋体"/>
        <family val="0"/>
      </rPr>
      <t xml:space="preserve">               对外投资合作支出</t>
    </r>
  </si>
  <si>
    <r>
      <t xml:space="preserve"> </t>
    </r>
    <r>
      <rPr>
        <sz val="11"/>
        <color indexed="8"/>
        <rFont val="宋体"/>
        <family val="0"/>
      </rPr>
      <t xml:space="preserve">               其他国有企业资本金注入</t>
    </r>
  </si>
  <si>
    <t xml:space="preserve">    （三）国有企业政策性补贴</t>
  </si>
  <si>
    <r>
      <t xml:space="preserve"> </t>
    </r>
    <r>
      <rPr>
        <sz val="11"/>
        <color indexed="8"/>
        <rFont val="宋体"/>
        <family val="0"/>
      </rPr>
      <t xml:space="preserve">         其中：国有企业政策性补贴</t>
    </r>
  </si>
  <si>
    <t xml:space="preserve">    （四）金融国有资本经营预算支出</t>
  </si>
  <si>
    <r>
      <t xml:space="preserve"> </t>
    </r>
    <r>
      <rPr>
        <sz val="11"/>
        <color indexed="8"/>
        <rFont val="宋体"/>
        <family val="0"/>
      </rPr>
      <t xml:space="preserve">         其中：其他金融国有资本经营预算支出</t>
    </r>
  </si>
  <si>
    <t xml:space="preserve">    （五）其他国有资本经营预算支出</t>
  </si>
  <si>
    <r>
      <t xml:space="preserve"> </t>
    </r>
    <r>
      <rPr>
        <sz val="11"/>
        <color indexed="8"/>
        <rFont val="宋体"/>
        <family val="0"/>
      </rPr>
      <t xml:space="preserve">         其中：其他国有资本经营预算支出</t>
    </r>
  </si>
  <si>
    <t>二、转移性支出</t>
  </si>
  <si>
    <t xml:space="preserve">   （一）补助下级支出</t>
  </si>
  <si>
    <t xml:space="preserve">   （二）调出资金</t>
  </si>
  <si>
    <t>国有资本经营预算支出合计</t>
  </si>
  <si>
    <t>附表16</t>
  </si>
  <si>
    <t>2020年社会保险基金（城乡居民基本养老保险）收支执行情况表</t>
  </si>
  <si>
    <t>金额</t>
  </si>
  <si>
    <t>一、个人缴费收入</t>
  </si>
  <si>
    <t>一、基础养老金支出</t>
  </si>
  <si>
    <t>13463</t>
  </si>
  <si>
    <t xml:space="preserve">    其中：财政为困难人员代缴收入</t>
  </si>
  <si>
    <t>二、个人账户养老金支出</t>
  </si>
  <si>
    <t>920</t>
  </si>
  <si>
    <t>二、财政补贴收入</t>
  </si>
  <si>
    <t>三、丧葬补助金支出</t>
  </si>
  <si>
    <t>671</t>
  </si>
  <si>
    <t xml:space="preserve">    其中：财政对基础养老金的补贴</t>
  </si>
  <si>
    <t>四、转移支出</t>
  </si>
  <si>
    <t>5</t>
  </si>
  <si>
    <t xml:space="preserve">          财政对个人缴费的补贴</t>
  </si>
  <si>
    <t>五、其他支出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</si>
  <si>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</si>
  <si>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</si>
  <si>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</si>
  <si>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</si>
  <si>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</si>
  <si>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</si>
  <si>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</si>
  <si>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</si>
  <si>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</si>
  <si>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</si>
  <si>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</si>
  <si>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</si>
  <si>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</si>
  <si>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</si>
  <si>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</si>
  <si>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</si>
  <si>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总        计</t>
  </si>
  <si>
    <t>总         计</t>
  </si>
  <si>
    <t>附表17</t>
  </si>
  <si>
    <t>2021年社会保险基金收支预算表（草案）</t>
  </si>
  <si>
    <t>一、企业职工基本养老保险基金收入</t>
  </si>
  <si>
    <t>二、失业保险基金收入</t>
  </si>
  <si>
    <t xml:space="preserve">  失业保险费收入</t>
  </si>
  <si>
    <t xml:space="preserve">  失业保险金</t>
  </si>
  <si>
    <t xml:space="preserve">  失业保险基金财政补贴收入</t>
  </si>
  <si>
    <t xml:space="preserve">  医疗保险费</t>
  </si>
  <si>
    <t xml:space="preserve">  失业保险基金利息收入</t>
  </si>
  <si>
    <t xml:space="preserve">  丧葬抚恤补助</t>
  </si>
  <si>
    <t xml:space="preserve">  其他失业保险基金收入</t>
  </si>
  <si>
    <t xml:space="preserve">  职业培训和职业介绍补贴</t>
  </si>
  <si>
    <t xml:space="preserve">  技能提升补贴支出</t>
  </si>
  <si>
    <t xml:space="preserve">  稳定岗位补贴支出</t>
  </si>
  <si>
    <t xml:space="preserve">  其他费用支出</t>
  </si>
  <si>
    <t xml:space="preserve">  其他失业保险基金支出</t>
  </si>
  <si>
    <t>三、职工基本医疗保险基金收入</t>
  </si>
  <si>
    <t>三、职工基本医疗保险基金支出</t>
  </si>
  <si>
    <t xml:space="preserve">  职工基本医疗保险费收入</t>
  </si>
  <si>
    <t xml:space="preserve">  职工基本医疗保险统筹基金</t>
  </si>
  <si>
    <t xml:space="preserve">  职工基本医疗保险基金财政补贴收入</t>
  </si>
  <si>
    <t xml:space="preserve">  职工医疗保险个人账户基金</t>
  </si>
  <si>
    <t xml:space="preserve">  职工基本医疗保险基金利息收入</t>
  </si>
  <si>
    <t xml:space="preserve">  其他职工基本医疗保险基金支出</t>
  </si>
  <si>
    <t xml:space="preserve">  其他职工基本医疗保险基金收入</t>
  </si>
  <si>
    <t>四、工伤保险基金收入</t>
  </si>
  <si>
    <t>四、工伤保险基金支出</t>
  </si>
  <si>
    <t xml:space="preserve">  工伤保险费收入</t>
  </si>
  <si>
    <t xml:space="preserve">  工伤保险待遇</t>
  </si>
  <si>
    <t xml:space="preserve">  工伤保险基金财政补贴收入</t>
  </si>
  <si>
    <t xml:space="preserve">  劳动能力鉴定支出</t>
  </si>
  <si>
    <t xml:space="preserve">  工伤保险基金利息收入</t>
  </si>
  <si>
    <t xml:space="preserve">  工伤预防费用支出</t>
  </si>
  <si>
    <t xml:space="preserve">  其他工伤保险基金收入</t>
  </si>
  <si>
    <t xml:space="preserve">  其他工伤保险基金支出</t>
  </si>
  <si>
    <t>五、城乡居民基本养老保险基金收入</t>
  </si>
  <si>
    <t>五、城乡居民基本养老保险基金支出</t>
  </si>
  <si>
    <t xml:space="preserve">  城乡居民基本养老保险基金缴费收入</t>
  </si>
  <si>
    <t xml:space="preserve">  基础养老金支出</t>
  </si>
  <si>
    <t xml:space="preserve">  城乡居民基本养老保险基金财政补贴收入</t>
  </si>
  <si>
    <t xml:space="preserve">  个人账户养老金支出</t>
  </si>
  <si>
    <t xml:space="preserve">  城乡居民基本养老保险基金利息收入</t>
  </si>
  <si>
    <t xml:space="preserve">  丧葬抚恤补助支出</t>
  </si>
  <si>
    <t xml:space="preserve">  其他城乡居民基本养老保险基金收入</t>
  </si>
  <si>
    <t xml:space="preserve">  其他城乡居民基本养老保险基金支出</t>
  </si>
  <si>
    <t>六、机关事业单位基本养老保险基金收入</t>
  </si>
  <si>
    <t>六、机关事业养老保险基金支出</t>
  </si>
  <si>
    <t>七、城乡居民基本医疗保险基金收入</t>
  </si>
  <si>
    <t>七、城乡居民基本医疗保险金支出</t>
  </si>
  <si>
    <t xml:space="preserve">  城乡居民基本医疗保险基金费收入</t>
  </si>
  <si>
    <t xml:space="preserve">   城乡居民基本医疗保险基金医疗待遇支出</t>
  </si>
  <si>
    <t xml:space="preserve">  城乡居民基本医疗保险基金财政补贴收入</t>
  </si>
  <si>
    <t xml:space="preserve">  城乡居民大病保险支出</t>
  </si>
  <si>
    <t xml:space="preserve">  城乡居民基本医疗保险基金利息收入</t>
  </si>
  <si>
    <t xml:space="preserve">  其他城乡居民基本医疗保险基金支出</t>
  </si>
  <si>
    <t xml:space="preserve">  其他城乡居民基本医疗保险基金收入</t>
  </si>
  <si>
    <t>八、其他社会保险基金收入</t>
  </si>
  <si>
    <t>八、其他社会保险基金支出</t>
  </si>
  <si>
    <t>社会保险基金收入合计</t>
  </si>
  <si>
    <t>社会保险基金支出合计</t>
  </si>
  <si>
    <t xml:space="preserve">   上年结余</t>
  </si>
  <si>
    <t xml:space="preserve">   年终结余</t>
  </si>
  <si>
    <t xml:space="preserve">   社会保险基金上解下拨收入</t>
  </si>
  <si>
    <t xml:space="preserve">   社会保险基金上解下拨支出</t>
  </si>
  <si>
    <t>社会保险基金收入总计</t>
  </si>
  <si>
    <t>社会保险基金支出总计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</si>
</sst>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0_ "/>
    <numFmt numFmtId="179" formatCode="_ * #,##0_ ;_ * \-#,##0_ ;_ * &quot;-&quot;??_ ;_ @_ "/>
    <numFmt numFmtId="180" formatCode="0.00_ "/>
    <numFmt numFmtId="181" formatCode="____@"/>
    <numFmt numFmtId="182" formatCode="_ * #,##0.0_ ;_ * \-#,##0.0_ ;_ * &quot;-&quot;??_ ;_ @_ "/>
    <numFmt numFmtId="183" formatCode="0.0_ "/>
    <numFmt numFmtId="184" formatCode="0_ ;[Red]\-0\ "/>
  </numFmts>
  <fonts count="61">
    <font>
      <sz val="12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18"/>
      <name val="方正小标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0.5"/>
      <name val="方正仿宋_GBK"/>
      <family val="0"/>
    </font>
    <font>
      <sz val="11"/>
      <color indexed="8"/>
      <name val="方正仿宋_GBK"/>
      <family val="0"/>
    </font>
    <font>
      <b/>
      <sz val="11"/>
      <color indexed="8"/>
      <name val="方正仿宋_GBK"/>
      <family val="0"/>
    </font>
    <font>
      <b/>
      <sz val="12"/>
      <name val="黑体"/>
      <family val="3"/>
    </font>
    <font>
      <sz val="11"/>
      <color indexed="63"/>
      <name val="宋体"/>
      <family val="0"/>
    </font>
    <font>
      <b/>
      <sz val="10"/>
      <name val="宋体"/>
      <family val="0"/>
    </font>
    <font>
      <sz val="12"/>
      <color indexed="63"/>
      <name val="宋体"/>
      <family val="0"/>
    </font>
    <font>
      <b/>
      <sz val="11"/>
      <color indexed="63"/>
      <name val="宋体"/>
      <family val="0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sz val="11"/>
      <color indexed="10"/>
      <name val="宋体"/>
      <family val="0"/>
    </font>
    <font>
      <sz val="12"/>
      <name val="黑体"/>
      <family val="3"/>
    </font>
    <font>
      <b/>
      <sz val="12"/>
      <name val="仿宋_GB2312"/>
      <family val="3"/>
    </font>
    <font>
      <sz val="16"/>
      <color indexed="8"/>
      <name val="黑体"/>
      <family val="3"/>
    </font>
    <font>
      <b/>
      <sz val="18"/>
      <color indexed="8"/>
      <name val="宋体"/>
      <family val="0"/>
    </font>
    <font>
      <b/>
      <sz val="16"/>
      <name val="宋体"/>
      <family val="0"/>
    </font>
    <font>
      <sz val="8"/>
      <color indexed="8"/>
      <name val="方正仿宋_GBK"/>
      <family val="0"/>
    </font>
    <font>
      <sz val="10"/>
      <color indexed="8"/>
      <name val="方正仿宋_GBK"/>
      <family val="0"/>
    </font>
    <font>
      <b/>
      <sz val="8"/>
      <color indexed="8"/>
      <name val="方正仿宋_GBK"/>
      <family val="0"/>
    </font>
    <font>
      <sz val="11"/>
      <name val="Times New Roman"/>
      <family val="1"/>
    </font>
    <font>
      <sz val="12"/>
      <color indexed="63"/>
      <name val="黑体"/>
      <family val="3"/>
    </font>
    <font>
      <sz val="11"/>
      <color indexed="63"/>
      <name val="方正仿宋_GBK"/>
      <family val="0"/>
    </font>
    <font>
      <b/>
      <sz val="11"/>
      <color indexed="63"/>
      <name val="方正仿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1"/>
      <color indexed="63"/>
      <name val="Calibri"/>
      <family val="0"/>
    </font>
    <font>
      <b/>
      <sz val="11"/>
      <color indexed="63"/>
      <name val="Calibri"/>
      <family val="0"/>
    </font>
    <font>
      <sz val="11"/>
      <color indexed="10"/>
      <name val="Calibri"/>
      <family val="0"/>
    </font>
    <font>
      <b/>
      <sz val="16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>
      <alignment/>
      <protection/>
    </xf>
    <xf numFmtId="0" fontId="37" fillId="3" borderId="1" applyNumberFormat="0" applyAlignment="0" applyProtection="0"/>
    <xf numFmtId="44" fontId="9" fillId="0" borderId="0" applyFont="0" applyFill="0" applyBorder="0" applyAlignment="0" applyProtection="0"/>
    <xf numFmtId="0" fontId="9" fillId="0" borderId="0">
      <alignment vertical="center"/>
      <protection/>
    </xf>
    <xf numFmtId="41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39" fillId="4" borderId="0" applyNumberFormat="0" applyBorder="0" applyAlignment="0" applyProtection="0"/>
    <xf numFmtId="43" fontId="0" fillId="0" borderId="0" applyFont="0" applyFill="0" applyBorder="0" applyAlignment="0" applyProtection="0"/>
    <xf numFmtId="0" fontId="38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Alignment="0">
      <protection/>
    </xf>
    <xf numFmtId="0" fontId="9" fillId="6" borderId="2" applyNumberFormat="0" applyFont="0" applyAlignment="0" applyProtection="0"/>
    <xf numFmtId="0" fontId="38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6" fillId="0" borderId="3" applyNumberFormat="0" applyFill="0" applyAlignment="0" applyProtection="0"/>
    <xf numFmtId="0" fontId="38" fillId="8" borderId="0" applyNumberFormat="0" applyBorder="0" applyAlignment="0" applyProtection="0"/>
    <xf numFmtId="0" fontId="44" fillId="0" borderId="4" applyNumberFormat="0" applyFill="0" applyAlignment="0" applyProtection="0"/>
    <xf numFmtId="0" fontId="38" fillId="3" borderId="0" applyNumberFormat="0" applyBorder="0" applyAlignment="0" applyProtection="0"/>
    <xf numFmtId="0" fontId="21" fillId="9" borderId="5" applyNumberFormat="0" applyAlignment="0" applyProtection="0"/>
    <xf numFmtId="0" fontId="2" fillId="0" borderId="0">
      <alignment/>
      <protection/>
    </xf>
    <xf numFmtId="0" fontId="45" fillId="9" borderId="1" applyNumberFormat="0" applyAlignment="0" applyProtection="0"/>
    <xf numFmtId="0" fontId="42" fillId="10" borderId="6" applyNumberFormat="0" applyAlignment="0" applyProtection="0"/>
    <xf numFmtId="0" fontId="9" fillId="11" borderId="0" applyNumberFormat="0" applyBorder="0" applyAlignment="0" applyProtection="0"/>
    <xf numFmtId="0" fontId="38" fillId="12" borderId="0" applyNumberFormat="0" applyBorder="0" applyAlignment="0" applyProtection="0"/>
    <xf numFmtId="0" fontId="47" fillId="0" borderId="7" applyNumberFormat="0" applyFill="0" applyAlignment="0" applyProtection="0"/>
    <xf numFmtId="0" fontId="8" fillId="0" borderId="8" applyNumberFormat="0" applyFill="0" applyAlignment="0" applyProtection="0"/>
    <xf numFmtId="0" fontId="51" fillId="11" borderId="0" applyNumberFormat="0" applyBorder="0" applyAlignment="0" applyProtection="0"/>
    <xf numFmtId="0" fontId="2" fillId="0" borderId="0">
      <alignment/>
      <protection/>
    </xf>
    <xf numFmtId="0" fontId="50" fillId="3" borderId="0" applyNumberFormat="0" applyBorder="0" applyAlignment="0" applyProtection="0"/>
    <xf numFmtId="0" fontId="9" fillId="13" borderId="0" applyNumberFormat="0" applyBorder="0" applyAlignment="0" applyProtection="0"/>
    <xf numFmtId="0" fontId="3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38" fillId="17" borderId="0" applyNumberFormat="0" applyBorder="0" applyAlignment="0" applyProtection="0"/>
    <xf numFmtId="0" fontId="2" fillId="0" borderId="0">
      <alignment/>
      <protection/>
    </xf>
    <xf numFmtId="0" fontId="9" fillId="8" borderId="0" applyNumberFormat="0" applyBorder="0" applyAlignment="0" applyProtection="0"/>
    <xf numFmtId="0" fontId="9" fillId="0" borderId="0">
      <alignment vertical="center"/>
      <protection/>
    </xf>
    <xf numFmtId="0" fontId="38" fillId="14" borderId="0" applyNumberFormat="0" applyBorder="0" applyAlignment="0" applyProtection="0"/>
    <xf numFmtId="0" fontId="38" fillId="1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3" borderId="0" applyNumberFormat="0" applyBorder="0" applyAlignment="0" applyProtection="0"/>
    <xf numFmtId="0" fontId="2" fillId="0" borderId="0">
      <alignment vertical="center"/>
      <protection/>
    </xf>
    <xf numFmtId="0" fontId="38" fillId="18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5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81">
    <xf numFmtId="0" fontId="0" fillId="0" borderId="0" xfId="0" applyAlignment="1">
      <alignment vertical="center"/>
    </xf>
    <xf numFmtId="0" fontId="2" fillId="0" borderId="0" xfId="17" applyFont="1" applyFill="1" applyAlignment="1">
      <alignment vertical="center"/>
      <protection/>
    </xf>
    <xf numFmtId="0" fontId="2" fillId="0" borderId="0" xfId="95" applyFont="1" applyFill="1">
      <alignment vertical="center"/>
      <protection/>
    </xf>
    <xf numFmtId="0" fontId="2" fillId="0" borderId="0" xfId="95" applyFont="1" applyFill="1" applyAlignment="1">
      <alignment horizontal="center" vertical="center"/>
      <protection/>
    </xf>
    <xf numFmtId="0" fontId="53" fillId="0" borderId="0" xfId="89" applyFont="1" applyFill="1" applyAlignment="1">
      <alignment vertical="center"/>
      <protection/>
    </xf>
    <xf numFmtId="176" fontId="2" fillId="0" borderId="0" xfId="17" applyNumberFormat="1" applyFont="1" applyFill="1" applyAlignment="1">
      <alignment horizontal="center" vertical="center"/>
      <protection/>
    </xf>
    <xf numFmtId="0" fontId="3" fillId="0" borderId="0" xfId="74" applyFont="1" applyFill="1" applyAlignment="1">
      <alignment horizontal="center" vertical="center"/>
      <protection/>
    </xf>
    <xf numFmtId="0" fontId="53" fillId="0" borderId="0" xfId="95" applyFont="1" applyFill="1">
      <alignment vertical="center"/>
      <protection/>
    </xf>
    <xf numFmtId="0" fontId="53" fillId="0" borderId="0" xfId="95" applyFont="1" applyFill="1" applyAlignment="1">
      <alignment horizontal="center" vertical="center"/>
      <protection/>
    </xf>
    <xf numFmtId="0" fontId="53" fillId="0" borderId="9" xfId="95" applyFont="1" applyFill="1" applyBorder="1" applyAlignment="1">
      <alignment horizontal="center" vertical="center"/>
      <protection/>
    </xf>
    <xf numFmtId="177" fontId="54" fillId="0" borderId="10" xfId="84" applyNumberFormat="1" applyFont="1" applyFill="1" applyBorder="1" applyAlignment="1">
      <alignment horizontal="center" vertical="center"/>
      <protection/>
    </xf>
    <xf numFmtId="0" fontId="54" fillId="0" borderId="10" xfId="95" applyFont="1" applyFill="1" applyBorder="1" applyAlignment="1">
      <alignment horizontal="center" vertical="center" wrapText="1"/>
      <protection/>
    </xf>
    <xf numFmtId="0" fontId="54" fillId="19" borderId="10" xfId="95" applyFont="1" applyFill="1" applyBorder="1" applyAlignment="1">
      <alignment horizontal="justify" vertical="center" wrapText="1"/>
      <protection/>
    </xf>
    <xf numFmtId="0" fontId="54" fillId="19" borderId="10" xfId="95" applyFont="1" applyFill="1" applyBorder="1" applyAlignment="1">
      <alignment horizontal="center" vertical="center" wrapText="1"/>
      <protection/>
    </xf>
    <xf numFmtId="0" fontId="53" fillId="19" borderId="10" xfId="95" applyFont="1" applyFill="1" applyBorder="1">
      <alignment vertical="center"/>
      <protection/>
    </xf>
    <xf numFmtId="0" fontId="54" fillId="20" borderId="10" xfId="95" applyFont="1" applyFill="1" applyBorder="1" applyAlignment="1">
      <alignment horizontal="center" vertical="center" wrapText="1"/>
      <protection/>
    </xf>
    <xf numFmtId="0" fontId="53" fillId="20" borderId="10" xfId="95" applyFont="1" applyFill="1" applyBorder="1">
      <alignment vertical="center"/>
      <protection/>
    </xf>
    <xf numFmtId="0" fontId="53" fillId="19" borderId="10" xfId="95" applyFont="1" applyFill="1" applyBorder="1" applyAlignment="1">
      <alignment horizontal="justify" vertical="center" wrapText="1"/>
      <protection/>
    </xf>
    <xf numFmtId="0" fontId="53" fillId="19" borderId="10" xfId="95" applyFont="1" applyFill="1" applyBorder="1" applyAlignment="1">
      <alignment horizontal="center" vertical="center" wrapText="1"/>
      <protection/>
    </xf>
    <xf numFmtId="178" fontId="53" fillId="19" borderId="10" xfId="88" applyNumberFormat="1" applyFont="1" applyFill="1" applyBorder="1" applyAlignment="1">
      <alignment vertical="center"/>
      <protection/>
    </xf>
    <xf numFmtId="0" fontId="53" fillId="19" borderId="10" xfId="95" applyFont="1" applyFill="1" applyBorder="1" applyAlignment="1">
      <alignment horizontal="center" vertical="center"/>
      <protection/>
    </xf>
    <xf numFmtId="178" fontId="54" fillId="19" borderId="10" xfId="88" applyNumberFormat="1" applyFont="1" applyFill="1" applyBorder="1" applyAlignment="1">
      <alignment vertical="center"/>
      <protection/>
    </xf>
    <xf numFmtId="0" fontId="53" fillId="0" borderId="10" xfId="95" applyFont="1" applyFill="1" applyBorder="1">
      <alignment vertical="center"/>
      <protection/>
    </xf>
    <xf numFmtId="178" fontId="53" fillId="19" borderId="10" xfId="88" applyNumberFormat="1" applyFont="1" applyFill="1" applyBorder="1" applyAlignment="1">
      <alignment vertical="center" wrapText="1"/>
      <protection/>
    </xf>
    <xf numFmtId="0" fontId="54" fillId="20" borderId="10" xfId="95" applyFont="1" applyFill="1" applyBorder="1">
      <alignment vertical="center"/>
      <protection/>
    </xf>
    <xf numFmtId="0" fontId="54" fillId="19" borderId="10" xfId="95" applyFont="1" applyFill="1" applyBorder="1" applyAlignment="1">
      <alignment horizontal="left" vertical="center" wrapText="1"/>
      <protection/>
    </xf>
    <xf numFmtId="0" fontId="53" fillId="19" borderId="10" xfId="95" applyFont="1" applyFill="1" applyBorder="1" applyAlignment="1">
      <alignment horizontal="left" vertical="center" wrapText="1"/>
      <protection/>
    </xf>
    <xf numFmtId="0" fontId="53" fillId="19" borderId="10" xfId="95" applyFont="1" applyFill="1" applyBorder="1" applyAlignment="1">
      <alignment vertical="center" wrapText="1"/>
      <protection/>
    </xf>
    <xf numFmtId="0" fontId="5" fillId="9" borderId="0" xfId="76" applyFont="1" applyFill="1">
      <alignment/>
      <protection/>
    </xf>
    <xf numFmtId="0" fontId="5" fillId="9" borderId="0" xfId="76" applyFont="1" applyFill="1" applyAlignment="1">
      <alignment horizontal="center"/>
      <protection/>
    </xf>
    <xf numFmtId="0" fontId="2" fillId="9" borderId="0" xfId="0" applyFont="1" applyFill="1" applyAlignment="1">
      <alignment/>
    </xf>
    <xf numFmtId="0" fontId="1" fillId="9" borderId="0" xfId="76" applyFont="1" applyFill="1">
      <alignment/>
      <protection/>
    </xf>
    <xf numFmtId="49" fontId="3" fillId="9" borderId="0" xfId="76" applyNumberFormat="1" applyFont="1" applyFill="1" applyAlignment="1">
      <alignment horizontal="center" vertical="center"/>
      <protection/>
    </xf>
    <xf numFmtId="0" fontId="3" fillId="9" borderId="0" xfId="76" applyFont="1" applyFill="1" applyAlignment="1">
      <alignment horizontal="center" vertical="center"/>
      <protection/>
    </xf>
    <xf numFmtId="49" fontId="2" fillId="9" borderId="11" xfId="76" applyNumberFormat="1" applyFont="1" applyFill="1" applyBorder="1" applyAlignment="1">
      <alignment vertical="center"/>
      <protection/>
    </xf>
    <xf numFmtId="49" fontId="2" fillId="9" borderId="11" xfId="76" applyNumberFormat="1" applyFont="1" applyFill="1" applyBorder="1" applyAlignment="1">
      <alignment horizontal="center" vertical="center"/>
      <protection/>
    </xf>
    <xf numFmtId="49" fontId="1" fillId="9" borderId="11" xfId="76" applyNumberFormat="1" applyFont="1" applyFill="1" applyBorder="1" applyAlignment="1">
      <alignment horizontal="center" vertical="center"/>
      <protection/>
    </xf>
    <xf numFmtId="49" fontId="6" fillId="9" borderId="12" xfId="76" applyNumberFormat="1" applyFont="1" applyFill="1" applyBorder="1" applyAlignment="1">
      <alignment horizontal="center" vertical="center"/>
      <protection/>
    </xf>
    <xf numFmtId="49" fontId="6" fillId="9" borderId="12" xfId="76" applyNumberFormat="1" applyFont="1" applyFill="1" applyBorder="1" applyAlignment="1">
      <alignment horizontal="center" vertical="center" wrapText="1"/>
      <protection/>
    </xf>
    <xf numFmtId="49" fontId="2" fillId="9" borderId="12" xfId="76" applyNumberFormat="1" applyFont="1" applyFill="1" applyBorder="1" applyAlignment="1">
      <alignment vertical="center"/>
      <protection/>
    </xf>
    <xf numFmtId="0" fontId="2" fillId="9" borderId="12" xfId="76" applyNumberFormat="1" applyFont="1" applyFill="1" applyBorder="1" applyAlignment="1">
      <alignment horizontal="center" vertical="center"/>
      <protection/>
    </xf>
    <xf numFmtId="49" fontId="2" fillId="9" borderId="12" xfId="76" applyNumberFormat="1" applyFont="1" applyFill="1" applyBorder="1" applyAlignment="1">
      <alignment horizontal="center" vertical="center"/>
      <protection/>
    </xf>
    <xf numFmtId="49" fontId="2" fillId="9" borderId="12" xfId="76" applyNumberFormat="1" applyFont="1" applyFill="1" applyBorder="1" applyAlignment="1">
      <alignment horizontal="left" vertical="center"/>
      <protection/>
    </xf>
    <xf numFmtId="0" fontId="6" fillId="9" borderId="12" xfId="76" applyFont="1" applyFill="1" applyBorder="1" applyAlignment="1">
      <alignment horizontal="center" vertical="center"/>
      <protection/>
    </xf>
    <xf numFmtId="0" fontId="6" fillId="9" borderId="12" xfId="76" applyNumberFormat="1" applyFont="1" applyFill="1" applyBorder="1" applyAlignment="1">
      <alignment horizontal="center" vertical="center"/>
      <protection/>
    </xf>
    <xf numFmtId="0" fontId="2" fillId="0" borderId="0" xfId="89" applyFont="1" applyFill="1" applyAlignment="1">
      <alignment vertical="center"/>
      <protection/>
    </xf>
    <xf numFmtId="0" fontId="7" fillId="0" borderId="0" xfId="92" applyFont="1" applyFill="1" applyAlignment="1">
      <alignment vertical="center"/>
      <protection/>
    </xf>
    <xf numFmtId="0" fontId="2" fillId="0" borderId="0" xfId="92" applyFont="1" applyFill="1" applyAlignment="1">
      <alignment vertical="center"/>
      <protection/>
    </xf>
    <xf numFmtId="0" fontId="3" fillId="0" borderId="0" xfId="92" applyFont="1" applyFill="1" applyAlignment="1">
      <alignment horizontal="center" vertical="center"/>
      <protection/>
    </xf>
    <xf numFmtId="0" fontId="2" fillId="0" borderId="0" xfId="92" applyFont="1" applyFill="1" applyBorder="1" applyAlignment="1">
      <alignment horizontal="center" vertical="center"/>
      <protection/>
    </xf>
    <xf numFmtId="0" fontId="53" fillId="0" borderId="0" xfId="92" applyFont="1" applyFill="1" applyAlignment="1">
      <alignment horizontal="left" vertical="center"/>
      <protection/>
    </xf>
    <xf numFmtId="0" fontId="54" fillId="0" borderId="10" xfId="92" applyFont="1" applyFill="1" applyBorder="1" applyAlignment="1">
      <alignment horizontal="center" vertical="center"/>
      <protection/>
    </xf>
    <xf numFmtId="176" fontId="54" fillId="0" borderId="10" xfId="74" applyNumberFormat="1" applyFont="1" applyFill="1" applyBorder="1" applyAlignment="1">
      <alignment horizontal="center" vertical="center" wrapText="1"/>
      <protection/>
    </xf>
    <xf numFmtId="0" fontId="54" fillId="0" borderId="13" xfId="27" applyFont="1" applyFill="1" applyBorder="1" applyAlignment="1">
      <alignment vertical="center"/>
      <protection/>
    </xf>
    <xf numFmtId="179" fontId="55" fillId="9" borderId="10" xfId="88" applyNumberFormat="1" applyFont="1" applyFill="1" applyBorder="1" applyAlignment="1">
      <alignment horizontal="right" vertical="center"/>
      <protection/>
    </xf>
    <xf numFmtId="0" fontId="53" fillId="0" borderId="13" xfId="27" applyFont="1" applyFill="1" applyBorder="1" applyAlignment="1">
      <alignment vertical="center"/>
      <protection/>
    </xf>
    <xf numFmtId="179" fontId="55" fillId="0" borderId="10" xfId="88" applyNumberFormat="1" applyFont="1" applyFill="1" applyBorder="1" applyAlignment="1">
      <alignment horizontal="right" vertical="center"/>
      <protection/>
    </xf>
    <xf numFmtId="179" fontId="56" fillId="0" borderId="10" xfId="88" applyNumberFormat="1" applyFont="1" applyFill="1" applyBorder="1" applyAlignment="1">
      <alignment horizontal="right" vertical="center"/>
      <protection/>
    </xf>
    <xf numFmtId="0" fontId="53" fillId="0" borderId="13" xfId="27" applyFont="1" applyFill="1" applyBorder="1" applyAlignment="1">
      <alignment horizontal="left" vertical="center"/>
      <protection/>
    </xf>
    <xf numFmtId="0" fontId="54" fillId="0" borderId="10" xfId="27" applyFont="1" applyFill="1" applyBorder="1" applyAlignment="1">
      <alignment horizontal="center" vertical="center"/>
      <protection/>
    </xf>
    <xf numFmtId="0" fontId="53" fillId="0" borderId="0" xfId="92" applyFont="1" applyFill="1" applyBorder="1" applyAlignment="1">
      <alignment horizontal="center" vertical="center"/>
      <protection/>
    </xf>
    <xf numFmtId="0" fontId="53" fillId="0" borderId="0" xfId="92" applyFont="1" applyFill="1" applyAlignment="1">
      <alignment horizontal="center" vertical="center"/>
      <protection/>
    </xf>
    <xf numFmtId="0" fontId="54" fillId="0" borderId="10" xfId="92" applyFont="1" applyFill="1" applyBorder="1" applyAlignment="1">
      <alignment horizontal="left" vertical="center"/>
      <protection/>
    </xf>
    <xf numFmtId="0" fontId="54" fillId="0" borderId="10" xfId="91" applyFont="1" applyFill="1" applyBorder="1" applyAlignment="1">
      <alignment horizontal="left" vertical="center" indent="1"/>
      <protection/>
    </xf>
    <xf numFmtId="0" fontId="53" fillId="0" borderId="10" xfId="91" applyFont="1" applyFill="1" applyBorder="1" applyAlignment="1">
      <alignment horizontal="left" vertical="center" indent="1"/>
      <protection/>
    </xf>
    <xf numFmtId="179" fontId="56" fillId="9" borderId="10" xfId="88" applyNumberFormat="1" applyFont="1" applyFill="1" applyBorder="1" applyAlignment="1">
      <alignment horizontal="right" vertical="center"/>
      <protection/>
    </xf>
    <xf numFmtId="0" fontId="54" fillId="0" borderId="10" xfId="92" applyFont="1" applyFill="1" applyBorder="1" applyAlignment="1">
      <alignment vertical="center"/>
      <protection/>
    </xf>
    <xf numFmtId="180" fontId="53" fillId="0" borderId="10" xfId="93" applyNumberFormat="1" applyFont="1" applyFill="1" applyBorder="1" applyAlignment="1">
      <alignment horizontal="left" vertical="center" indent="1"/>
      <protection/>
    </xf>
    <xf numFmtId="0" fontId="54" fillId="0" borderId="10" xfId="91" applyFont="1" applyFill="1" applyBorder="1" applyAlignment="1">
      <alignment horizontal="center" vertical="center"/>
      <protection/>
    </xf>
    <xf numFmtId="0" fontId="2" fillId="0" borderId="0" xfId="88" applyFont="1" applyFill="1" applyBorder="1" applyAlignment="1">
      <alignment/>
      <protection/>
    </xf>
    <xf numFmtId="0" fontId="2" fillId="0" borderId="0" xfId="88" applyFont="1" applyFill="1" applyBorder="1" applyAlignment="1">
      <alignment vertical="center"/>
      <protection/>
    </xf>
    <xf numFmtId="0" fontId="53" fillId="0" borderId="0" xfId="88" applyFont="1" applyFill="1" applyBorder="1" applyAlignment="1">
      <alignment vertical="center"/>
      <protection/>
    </xf>
    <xf numFmtId="0" fontId="10" fillId="0" borderId="0" xfId="88" applyFont="1" applyFill="1" applyBorder="1" applyAlignment="1">
      <alignment vertical="center"/>
      <protection/>
    </xf>
    <xf numFmtId="0" fontId="3" fillId="0" borderId="0" xfId="88" applyFont="1" applyFill="1" applyBorder="1" applyAlignment="1">
      <alignment horizontal="center" vertical="center"/>
      <protection/>
    </xf>
    <xf numFmtId="0" fontId="53" fillId="0" borderId="0" xfId="88" applyFont="1" applyFill="1" applyBorder="1" applyAlignment="1">
      <alignment/>
      <protection/>
    </xf>
    <xf numFmtId="0" fontId="54" fillId="0" borderId="13" xfId="88" applyFont="1" applyFill="1" applyBorder="1" applyAlignment="1">
      <alignment horizontal="center" vertical="center"/>
      <protection/>
    </xf>
    <xf numFmtId="0" fontId="54" fillId="0" borderId="14" xfId="88" applyFont="1" applyFill="1" applyBorder="1" applyAlignment="1">
      <alignment horizontal="center" vertical="center"/>
      <protection/>
    </xf>
    <xf numFmtId="0" fontId="54" fillId="0" borderId="10" xfId="88" applyFont="1" applyFill="1" applyBorder="1" applyAlignment="1">
      <alignment horizontal="center" vertical="center"/>
      <protection/>
    </xf>
    <xf numFmtId="0" fontId="54" fillId="0" borderId="10" xfId="88" applyFont="1" applyFill="1" applyBorder="1" applyAlignment="1">
      <alignment horizontal="center" vertical="center" wrapText="1"/>
      <protection/>
    </xf>
    <xf numFmtId="0" fontId="54" fillId="0" borderId="15" xfId="88" applyFont="1" applyFill="1" applyBorder="1" applyAlignment="1">
      <alignment horizontal="center" vertical="center"/>
      <protection/>
    </xf>
    <xf numFmtId="0" fontId="53" fillId="0" borderId="10" xfId="88" applyFont="1" applyFill="1" applyBorder="1" applyAlignment="1">
      <alignment vertical="center"/>
      <protection/>
    </xf>
    <xf numFmtId="179" fontId="56" fillId="0" borderId="10" xfId="96" applyNumberFormat="1" applyFont="1" applyFill="1" applyBorder="1" applyAlignment="1">
      <alignment vertical="center"/>
    </xf>
    <xf numFmtId="180" fontId="56" fillId="9" borderId="10" xfId="96" applyNumberFormat="1" applyFont="1" applyFill="1" applyBorder="1" applyAlignment="1">
      <alignment vertical="center"/>
    </xf>
    <xf numFmtId="0" fontId="53" fillId="0" borderId="10" xfId="88" applyFont="1" applyFill="1" applyBorder="1" applyAlignment="1">
      <alignment vertical="center" wrapText="1"/>
      <protection/>
    </xf>
    <xf numFmtId="0" fontId="53" fillId="0" borderId="10" xfId="88" applyFont="1" applyFill="1" applyBorder="1" applyAlignment="1">
      <alignment horizontal="left" vertical="center" wrapText="1"/>
      <protection/>
    </xf>
    <xf numFmtId="0" fontId="53" fillId="0" borderId="10" xfId="88" applyFont="1" applyFill="1" applyBorder="1" applyAlignment="1">
      <alignment horizontal="left" vertical="center"/>
      <protection/>
    </xf>
    <xf numFmtId="179" fontId="54" fillId="9" borderId="10" xfId="88" applyNumberFormat="1" applyFont="1" applyFill="1" applyBorder="1" applyAlignment="1">
      <alignment horizontal="center" vertical="center"/>
      <protection/>
    </xf>
    <xf numFmtId="180" fontId="55" fillId="9" borderId="10" xfId="96" applyNumberFormat="1" applyFont="1" applyFill="1" applyBorder="1" applyAlignment="1">
      <alignment vertical="center"/>
    </xf>
    <xf numFmtId="179" fontId="55" fillId="9" borderId="10" xfId="96" applyNumberFormat="1" applyFont="1" applyFill="1" applyBorder="1" applyAlignment="1">
      <alignment vertical="center"/>
    </xf>
    <xf numFmtId="0" fontId="54" fillId="0" borderId="10" xfId="88" applyFont="1" applyFill="1" applyBorder="1" applyAlignment="1">
      <alignment horizontal="left" vertical="center"/>
      <protection/>
    </xf>
    <xf numFmtId="0" fontId="53" fillId="0" borderId="10" xfId="88" applyFont="1" applyFill="1" applyBorder="1" applyAlignment="1">
      <alignment horizontal="left" vertical="center" wrapText="1" indent="1"/>
      <protection/>
    </xf>
    <xf numFmtId="0" fontId="54" fillId="9" borderId="10" xfId="88" applyFont="1" applyFill="1" applyBorder="1" applyAlignment="1">
      <alignment horizontal="left" vertical="center"/>
      <protection/>
    </xf>
    <xf numFmtId="0" fontId="53" fillId="9" borderId="10" xfId="88" applyFont="1" applyFill="1" applyBorder="1" applyAlignment="1">
      <alignment horizontal="right" vertical="center"/>
      <protection/>
    </xf>
    <xf numFmtId="0" fontId="53" fillId="0" borderId="0" xfId="88" applyFont="1" applyFill="1" applyBorder="1" applyAlignment="1">
      <alignment horizontal="left" vertical="center" wrapText="1" indent="1"/>
      <protection/>
    </xf>
    <xf numFmtId="179" fontId="55" fillId="0" borderId="10" xfId="96" applyNumberFormat="1" applyFont="1" applyFill="1" applyBorder="1" applyAlignment="1">
      <alignment horizontal="right" vertical="center"/>
    </xf>
    <xf numFmtId="0" fontId="54" fillId="0" borderId="10" xfId="88" applyFont="1" applyFill="1" applyBorder="1" applyAlignment="1">
      <alignment vertical="center"/>
      <protection/>
    </xf>
    <xf numFmtId="0" fontId="53" fillId="0" borderId="10" xfId="88" applyFont="1" applyFill="1" applyBorder="1" applyAlignment="1">
      <alignment horizontal="left" vertical="center" indent="1"/>
      <protection/>
    </xf>
    <xf numFmtId="0" fontId="11" fillId="0" borderId="0" xfId="88" applyFont="1" applyFill="1" applyBorder="1" applyAlignment="1">
      <alignment horizontal="center" vertical="center"/>
      <protection/>
    </xf>
    <xf numFmtId="0" fontId="53" fillId="0" borderId="9" xfId="88" applyFont="1" applyFill="1" applyBorder="1" applyAlignment="1">
      <alignment horizontal="center" vertical="center"/>
      <protection/>
    </xf>
    <xf numFmtId="0" fontId="12" fillId="0" borderId="0" xfId="88" applyFont="1" applyFill="1" applyBorder="1" applyAlignment="1">
      <alignment horizontal="center" vertical="center"/>
      <protection/>
    </xf>
    <xf numFmtId="0" fontId="13" fillId="0" borderId="0" xfId="88" applyFont="1" applyFill="1" applyBorder="1" applyAlignment="1">
      <alignment horizontal="center" vertical="center"/>
      <protection/>
    </xf>
    <xf numFmtId="0" fontId="54" fillId="0" borderId="15" xfId="88" applyFont="1" applyFill="1" applyBorder="1" applyAlignment="1">
      <alignment horizontal="center" vertical="center" wrapText="1"/>
      <protection/>
    </xf>
    <xf numFmtId="0" fontId="14" fillId="0" borderId="0" xfId="88" applyFont="1" applyFill="1" applyBorder="1" applyAlignment="1">
      <alignment horizontal="center" vertical="center" wrapText="1"/>
      <protection/>
    </xf>
    <xf numFmtId="0" fontId="0" fillId="0" borderId="0" xfId="88">
      <alignment vertical="center"/>
      <protection/>
    </xf>
    <xf numFmtId="179" fontId="15" fillId="0" borderId="0" xfId="96" applyNumberFormat="1" applyFont="1" applyFill="1" applyBorder="1" applyAlignment="1">
      <alignment vertical="center"/>
    </xf>
    <xf numFmtId="0" fontId="53" fillId="0" borderId="10" xfId="88" applyFont="1" applyFill="1" applyBorder="1" applyAlignment="1">
      <alignment horizontal="center" vertical="center"/>
      <protection/>
    </xf>
    <xf numFmtId="179" fontId="16" fillId="0" borderId="0" xfId="96" applyNumberFormat="1" applyFont="1" applyFill="1" applyBorder="1" applyAlignment="1">
      <alignment vertical="center"/>
    </xf>
    <xf numFmtId="179" fontId="55" fillId="0" borderId="10" xfId="96" applyNumberFormat="1" applyFont="1" applyFill="1" applyBorder="1" applyAlignment="1">
      <alignment vertical="center"/>
    </xf>
    <xf numFmtId="0" fontId="9" fillId="0" borderId="0" xfId="88" applyFont="1" applyFill="1" applyBorder="1" applyAlignment="1">
      <alignment vertical="center"/>
      <protection/>
    </xf>
    <xf numFmtId="0" fontId="9" fillId="0" borderId="0" xfId="88" applyFont="1" applyFill="1" applyBorder="1" applyAlignment="1">
      <alignment/>
      <protection/>
    </xf>
    <xf numFmtId="178" fontId="9" fillId="0" borderId="0" xfId="88" applyNumberFormat="1" applyFont="1" applyFill="1" applyBorder="1" applyAlignment="1">
      <alignment horizontal="center"/>
      <protection/>
    </xf>
    <xf numFmtId="0" fontId="53" fillId="0" borderId="0" xfId="90" applyFont="1" applyFill="1" applyAlignment="1">
      <alignment vertical="center"/>
      <protection/>
    </xf>
    <xf numFmtId="176" fontId="2" fillId="0" borderId="0" xfId="90" applyNumberFormat="1" applyFont="1" applyFill="1" applyAlignment="1">
      <alignment vertical="center"/>
      <protection/>
    </xf>
    <xf numFmtId="0" fontId="2" fillId="0" borderId="0" xfId="90" applyFont="1" applyFill="1" applyAlignment="1">
      <alignment vertical="center"/>
      <protection/>
    </xf>
    <xf numFmtId="0" fontId="3" fillId="0" borderId="0" xfId="20" applyFont="1" applyFill="1" applyAlignment="1">
      <alignment horizontal="center" vertical="center"/>
      <protection/>
    </xf>
    <xf numFmtId="0" fontId="17" fillId="0" borderId="0" xfId="20" applyFont="1" applyFill="1" applyAlignment="1">
      <alignment vertical="center"/>
      <protection/>
    </xf>
    <xf numFmtId="178" fontId="4" fillId="0" borderId="0" xfId="20" applyNumberFormat="1" applyFont="1" applyFill="1" applyAlignment="1">
      <alignment horizontal="center" vertical="center"/>
      <protection/>
    </xf>
    <xf numFmtId="0" fontId="4" fillId="0" borderId="0" xfId="20" applyFont="1" applyFill="1" applyAlignment="1">
      <alignment vertical="center"/>
      <protection/>
    </xf>
    <xf numFmtId="177" fontId="53" fillId="0" borderId="0" xfId="53" applyNumberFormat="1" applyFont="1" applyFill="1" applyAlignment="1">
      <alignment horizontal="left" vertical="center" wrapText="1"/>
      <protection/>
    </xf>
    <xf numFmtId="0" fontId="54" fillId="0" borderId="10" xfId="87" applyFont="1" applyFill="1" applyBorder="1" applyAlignment="1">
      <alignment horizontal="center" vertical="center"/>
      <protection/>
    </xf>
    <xf numFmtId="178" fontId="54" fillId="0" borderId="10" xfId="87" applyNumberFormat="1" applyFont="1" applyFill="1" applyBorder="1" applyAlignment="1">
      <alignment horizontal="center" vertical="center"/>
      <protection/>
    </xf>
    <xf numFmtId="0" fontId="54" fillId="0" borderId="10" xfId="20" applyFont="1" applyFill="1" applyBorder="1" applyAlignment="1">
      <alignment horizontal="left" vertical="center"/>
      <protection/>
    </xf>
    <xf numFmtId="179" fontId="54" fillId="0" borderId="10" xfId="96" applyNumberFormat="1" applyFont="1" applyFill="1" applyBorder="1" applyAlignment="1">
      <alignment horizontal="center" vertical="center"/>
    </xf>
    <xf numFmtId="0" fontId="55" fillId="0" borderId="10" xfId="20" applyFont="1" applyFill="1" applyBorder="1" applyAlignment="1">
      <alignment horizontal="left" vertical="center"/>
      <protection/>
    </xf>
    <xf numFmtId="179" fontId="54" fillId="9" borderId="10" xfId="96" applyNumberFormat="1" applyFont="1" applyFill="1" applyBorder="1" applyAlignment="1">
      <alignment horizontal="center" vertical="center"/>
    </xf>
    <xf numFmtId="0" fontId="55" fillId="0" borderId="10" xfId="20" applyFont="1" applyFill="1" applyBorder="1" applyAlignment="1">
      <alignment vertical="center"/>
      <protection/>
    </xf>
    <xf numFmtId="179" fontId="57" fillId="0" borderId="10" xfId="96" applyNumberFormat="1" applyFont="1" applyFill="1" applyBorder="1" applyAlignment="1">
      <alignment horizontal="center" vertical="center"/>
    </xf>
    <xf numFmtId="178" fontId="53" fillId="0" borderId="10" xfId="20" applyNumberFormat="1" applyFont="1" applyFill="1" applyBorder="1" applyAlignment="1">
      <alignment horizontal="right" vertical="center" wrapText="1"/>
      <protection/>
    </xf>
    <xf numFmtId="178" fontId="56" fillId="9" borderId="10" xfId="88" applyNumberFormat="1" applyFont="1" applyFill="1" applyBorder="1" applyAlignment="1">
      <alignment horizontal="center" vertical="center"/>
      <protection/>
    </xf>
    <xf numFmtId="0" fontId="56" fillId="0" borderId="10" xfId="20" applyFont="1" applyFill="1" applyBorder="1" applyAlignment="1">
      <alignment vertical="center"/>
      <protection/>
    </xf>
    <xf numFmtId="178" fontId="56" fillId="0" borderId="10" xfId="88" applyNumberFormat="1" applyFont="1" applyFill="1" applyBorder="1" applyAlignment="1">
      <alignment horizontal="center"/>
      <protection/>
    </xf>
    <xf numFmtId="0" fontId="56" fillId="0" borderId="10" xfId="88" applyFont="1" applyFill="1" applyBorder="1" applyAlignment="1">
      <alignment/>
      <protection/>
    </xf>
    <xf numFmtId="0" fontId="2" fillId="0" borderId="0" xfId="89" applyFont="1" applyFill="1" applyBorder="1" applyAlignment="1">
      <alignment vertical="center" wrapText="1"/>
      <protection/>
    </xf>
    <xf numFmtId="181" fontId="56" fillId="0" borderId="10" xfId="20" applyNumberFormat="1" applyFont="1" applyFill="1" applyBorder="1" applyAlignment="1">
      <alignment horizontal="left" vertical="center"/>
      <protection/>
    </xf>
    <xf numFmtId="0" fontId="54" fillId="0" borderId="10" xfId="20" applyFont="1" applyFill="1" applyBorder="1" applyAlignment="1">
      <alignment horizontal="center" vertical="center"/>
      <protection/>
    </xf>
    <xf numFmtId="0" fontId="5" fillId="0" borderId="0" xfId="88" applyFont="1" applyFill="1" applyBorder="1" applyAlignment="1">
      <alignment vertical="center"/>
      <protection/>
    </xf>
    <xf numFmtId="0" fontId="19" fillId="0" borderId="0" xfId="88" applyFont="1" applyFill="1" applyBorder="1" applyAlignment="1">
      <alignment vertical="center"/>
      <protection/>
    </xf>
    <xf numFmtId="0" fontId="2" fillId="0" borderId="0" xfId="88" applyFont="1" applyFill="1" applyBorder="1" applyAlignment="1">
      <alignment vertical="center" wrapText="1"/>
      <protection/>
    </xf>
    <xf numFmtId="0" fontId="53" fillId="0" borderId="0" xfId="88" applyFont="1" applyFill="1" applyBorder="1" applyAlignment="1">
      <alignment vertical="center" wrapText="1"/>
      <protection/>
    </xf>
    <xf numFmtId="0" fontId="20" fillId="0" borderId="0" xfId="88" applyFont="1" applyFill="1" applyBorder="1" applyAlignment="1">
      <alignment vertical="center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0" fillId="0" borderId="0" xfId="88" applyFont="1" applyFill="1" applyBorder="1" applyAlignment="1">
      <alignment vertical="center" wrapText="1"/>
      <protection/>
    </xf>
    <xf numFmtId="0" fontId="58" fillId="0" borderId="16" xfId="88" applyFont="1" applyFill="1" applyBorder="1" applyAlignment="1">
      <alignment horizontal="center" vertical="center" wrapText="1"/>
      <protection/>
    </xf>
    <xf numFmtId="3" fontId="54" fillId="0" borderId="10" xfId="88" applyNumberFormat="1" applyFont="1" applyFill="1" applyBorder="1" applyAlignment="1">
      <alignment vertical="center" wrapText="1"/>
      <protection/>
    </xf>
    <xf numFmtId="180" fontId="54" fillId="9" borderId="10" xfId="88" applyNumberFormat="1" applyFont="1" applyFill="1" applyBorder="1" applyAlignment="1">
      <alignment horizontal="right" vertical="center"/>
      <protection/>
    </xf>
    <xf numFmtId="0" fontId="22" fillId="0" borderId="0" xfId="88" applyFont="1" applyFill="1" applyBorder="1" applyAlignment="1">
      <alignment vertical="center"/>
      <protection/>
    </xf>
    <xf numFmtId="3" fontId="57" fillId="0" borderId="10" xfId="88" applyNumberFormat="1" applyFont="1" applyFill="1" applyBorder="1" applyAlignment="1">
      <alignment horizontal="left" vertical="center" wrapText="1"/>
      <protection/>
    </xf>
    <xf numFmtId="180" fontId="57" fillId="0" borderId="10" xfId="88" applyNumberFormat="1" applyFont="1" applyFill="1" applyBorder="1" applyAlignment="1">
      <alignment horizontal="right" vertical="center"/>
      <protection/>
    </xf>
    <xf numFmtId="180" fontId="58" fillId="9" borderId="10" xfId="88" applyNumberFormat="1" applyFont="1" applyFill="1" applyBorder="1" applyAlignment="1">
      <alignment horizontal="right" vertical="center"/>
      <protection/>
    </xf>
    <xf numFmtId="0" fontId="23" fillId="0" borderId="0" xfId="88" applyFont="1" applyFill="1" applyBorder="1" applyAlignment="1">
      <alignment vertical="center"/>
      <protection/>
    </xf>
    <xf numFmtId="3" fontId="57" fillId="0" borderId="10" xfId="88" applyNumberFormat="1" applyFont="1" applyFill="1" applyBorder="1" applyAlignment="1">
      <alignment vertical="center" wrapText="1"/>
      <protection/>
    </xf>
    <xf numFmtId="180" fontId="57" fillId="0" borderId="10" xfId="88" applyNumberFormat="1" applyFont="1" applyFill="1" applyBorder="1" applyAlignment="1">
      <alignment vertical="center"/>
      <protection/>
    </xf>
    <xf numFmtId="3" fontId="58" fillId="0" borderId="10" xfId="88" applyNumberFormat="1" applyFont="1" applyFill="1" applyBorder="1" applyAlignment="1">
      <alignment vertical="center" wrapText="1"/>
      <protection/>
    </xf>
    <xf numFmtId="0" fontId="57" fillId="0" borderId="10" xfId="88" applyFont="1" applyFill="1" applyBorder="1" applyAlignment="1">
      <alignment horizontal="left" vertical="center" wrapText="1"/>
      <protection/>
    </xf>
    <xf numFmtId="3" fontId="58" fillId="0" borderId="10" xfId="88" applyNumberFormat="1" applyFont="1" applyFill="1" applyBorder="1" applyAlignment="1">
      <alignment horizontal="left" vertical="center" wrapText="1"/>
      <protection/>
    </xf>
    <xf numFmtId="180" fontId="58" fillId="0" borderId="10" xfId="88" applyNumberFormat="1" applyFont="1" applyFill="1" applyBorder="1" applyAlignment="1">
      <alignment horizontal="right" vertical="center"/>
      <protection/>
    </xf>
    <xf numFmtId="177" fontId="2" fillId="0" borderId="0" xfId="53" applyNumberFormat="1" applyFont="1" applyFill="1" applyAlignment="1">
      <alignment vertical="center"/>
      <protection/>
    </xf>
    <xf numFmtId="177" fontId="2" fillId="0" borderId="0" xfId="53" applyNumberFormat="1" applyFont="1" applyFill="1" applyAlignment="1">
      <alignment/>
      <protection/>
    </xf>
    <xf numFmtId="176" fontId="2" fillId="0" borderId="0" xfId="89" applyNumberFormat="1" applyFont="1" applyFill="1" applyAlignment="1">
      <alignment vertical="center"/>
      <protection/>
    </xf>
    <xf numFmtId="177" fontId="3" fillId="0" borderId="0" xfId="94" applyNumberFormat="1" applyFont="1" applyFill="1" applyAlignment="1">
      <alignment horizontal="center" vertical="center"/>
      <protection/>
    </xf>
    <xf numFmtId="177" fontId="53" fillId="0" borderId="0" xfId="53" applyNumberFormat="1" applyFont="1" applyFill="1" applyAlignment="1">
      <alignment horizontal="center" vertical="center"/>
      <protection/>
    </xf>
    <xf numFmtId="177" fontId="54" fillId="0" borderId="10" xfId="53" applyNumberFormat="1" applyFont="1" applyFill="1" applyBorder="1" applyAlignment="1">
      <alignment horizontal="center" vertical="center"/>
      <protection/>
    </xf>
    <xf numFmtId="0" fontId="56" fillId="0" borderId="10" xfId="53" applyFont="1" applyFill="1" applyBorder="1" applyAlignment="1">
      <alignment horizontal="left" vertical="center" wrapText="1"/>
      <protection/>
    </xf>
    <xf numFmtId="179" fontId="53" fillId="0" borderId="10" xfId="96" applyNumberFormat="1" applyFont="1" applyFill="1" applyBorder="1" applyAlignment="1" applyProtection="1">
      <alignment horizontal="right" vertical="center"/>
      <protection/>
    </xf>
    <xf numFmtId="179" fontId="53" fillId="9" borderId="10" xfId="96" applyNumberFormat="1" applyFont="1" applyFill="1" applyBorder="1" applyAlignment="1" applyProtection="1">
      <alignment horizontal="right" vertical="center"/>
      <protection/>
    </xf>
    <xf numFmtId="0" fontId="53" fillId="0" borderId="17" xfId="88" applyNumberFormat="1" applyFont="1" applyFill="1" applyBorder="1" applyAlignment="1" applyProtection="1">
      <alignment vertical="center"/>
      <protection/>
    </xf>
    <xf numFmtId="179" fontId="12" fillId="0" borderId="0" xfId="96" applyNumberFormat="1" applyFont="1" applyFill="1" applyBorder="1" applyAlignment="1" applyProtection="1">
      <alignment horizontal="right" vertical="center"/>
      <protection/>
    </xf>
    <xf numFmtId="179" fontId="12" fillId="0" borderId="0" xfId="96" applyNumberFormat="1" applyFont="1" applyFill="1" applyBorder="1" applyAlignment="1" applyProtection="1">
      <alignment vertical="center"/>
      <protection/>
    </xf>
    <xf numFmtId="43" fontId="12" fillId="0" borderId="0" xfId="96" applyNumberFormat="1" applyFont="1" applyFill="1" applyBorder="1" applyAlignment="1">
      <alignment vertical="center"/>
    </xf>
    <xf numFmtId="179" fontId="59" fillId="0" borderId="10" xfId="96" applyNumberFormat="1" applyFont="1" applyFill="1" applyBorder="1" applyAlignment="1" applyProtection="1">
      <alignment horizontal="right" vertical="center"/>
      <protection/>
    </xf>
    <xf numFmtId="0" fontId="55" fillId="0" borderId="10" xfId="53" applyFont="1" applyFill="1" applyBorder="1" applyAlignment="1">
      <alignment horizontal="center" vertical="center"/>
      <protection/>
    </xf>
    <xf numFmtId="179" fontId="54" fillId="9" borderId="10" xfId="96" applyNumberFormat="1" applyFont="1" applyFill="1" applyBorder="1" applyAlignment="1" applyProtection="1">
      <alignment horizontal="right" vertical="center"/>
      <protection/>
    </xf>
    <xf numFmtId="178" fontId="56" fillId="0" borderId="10" xfId="88" applyNumberFormat="1" applyFont="1" applyFill="1" applyBorder="1" applyAlignment="1">
      <alignment horizontal="right" vertical="center" wrapText="1"/>
      <protection/>
    </xf>
    <xf numFmtId="0" fontId="2" fillId="9" borderId="0" xfId="88" applyFont="1" applyFill="1" applyBorder="1" applyAlignment="1">
      <alignment vertical="center"/>
      <protection/>
    </xf>
    <xf numFmtId="0" fontId="20" fillId="0" borderId="0" xfId="88" applyFont="1" applyFill="1" applyBorder="1" applyAlignment="1">
      <alignment horizontal="center" vertical="center"/>
      <protection/>
    </xf>
    <xf numFmtId="0" fontId="20" fillId="9" borderId="0" xfId="88" applyFont="1" applyFill="1" applyBorder="1" applyAlignment="1">
      <alignment vertical="center"/>
      <protection/>
    </xf>
    <xf numFmtId="0" fontId="53" fillId="0" borderId="9" xfId="88" applyFont="1" applyFill="1" applyBorder="1" applyAlignment="1">
      <alignment horizontal="right" vertical="center"/>
      <protection/>
    </xf>
    <xf numFmtId="0" fontId="54" fillId="9" borderId="10" xfId="88" applyFont="1" applyFill="1" applyBorder="1" applyAlignment="1">
      <alignment horizontal="center" vertical="center" wrapText="1"/>
      <protection/>
    </xf>
    <xf numFmtId="0" fontId="57" fillId="9" borderId="13" xfId="88" applyFont="1" applyFill="1" applyBorder="1" applyAlignment="1">
      <alignment horizontal="center" vertical="center"/>
      <protection/>
    </xf>
    <xf numFmtId="180" fontId="57" fillId="9" borderId="10" xfId="88" applyNumberFormat="1" applyFont="1" applyFill="1" applyBorder="1" applyAlignment="1">
      <alignment horizontal="right" vertical="center"/>
      <protection/>
    </xf>
    <xf numFmtId="0" fontId="57" fillId="0" borderId="10" xfId="88" applyFont="1" applyFill="1" applyBorder="1" applyAlignment="1">
      <alignment horizontal="center" vertical="center"/>
      <protection/>
    </xf>
    <xf numFmtId="0" fontId="57" fillId="0" borderId="13" xfId="88" applyFont="1" applyFill="1" applyBorder="1" applyAlignment="1">
      <alignment horizontal="center" vertical="center"/>
      <protection/>
    </xf>
    <xf numFmtId="0" fontId="57" fillId="9" borderId="10" xfId="88" applyFont="1" applyFill="1" applyBorder="1" applyAlignment="1">
      <alignment horizontal="center" vertical="center"/>
      <protection/>
    </xf>
    <xf numFmtId="180" fontId="57" fillId="0" borderId="10" xfId="88" applyNumberFormat="1" applyFont="1" applyFill="1" applyBorder="1" applyAlignment="1">
      <alignment horizontal="center" vertical="center"/>
      <protection/>
    </xf>
    <xf numFmtId="3" fontId="53" fillId="0" borderId="10" xfId="88" applyNumberFormat="1" applyFont="1" applyFill="1" applyBorder="1" applyAlignment="1">
      <alignment vertical="center" wrapText="1"/>
      <protection/>
    </xf>
    <xf numFmtId="0" fontId="58" fillId="9" borderId="10" xfId="88" applyFont="1" applyFill="1" applyBorder="1" applyAlignment="1">
      <alignment horizontal="right" vertical="center"/>
      <protection/>
    </xf>
    <xf numFmtId="0" fontId="58" fillId="0" borderId="10" xfId="88" applyFont="1" applyFill="1" applyBorder="1" applyAlignment="1">
      <alignment horizontal="center" vertical="center"/>
      <protection/>
    </xf>
    <xf numFmtId="179" fontId="57" fillId="9" borderId="10" xfId="96" applyNumberFormat="1" applyFont="1" applyFill="1" applyBorder="1" applyAlignment="1">
      <alignment horizontal="center" vertical="center"/>
    </xf>
    <xf numFmtId="0" fontId="58" fillId="9" borderId="10" xfId="88" applyFont="1" applyFill="1" applyBorder="1" applyAlignment="1">
      <alignment horizontal="center" vertical="center"/>
      <protection/>
    </xf>
    <xf numFmtId="180" fontId="58" fillId="0" borderId="10" xfId="88" applyNumberFormat="1" applyFont="1" applyFill="1" applyBorder="1" applyAlignment="1">
      <alignment horizontal="center" vertical="center"/>
      <protection/>
    </xf>
    <xf numFmtId="179" fontId="54" fillId="0" borderId="10" xfId="96" applyNumberFormat="1" applyFont="1" applyFill="1" applyBorder="1" applyAlignment="1" applyProtection="1">
      <alignment horizontal="right" vertical="center"/>
      <protection/>
    </xf>
    <xf numFmtId="180" fontId="54" fillId="0" borderId="10" xfId="88" applyNumberFormat="1" applyFont="1" applyFill="1" applyBorder="1" applyAlignment="1">
      <alignment horizontal="right" vertical="center"/>
      <protection/>
    </xf>
    <xf numFmtId="179" fontId="22" fillId="0" borderId="0" xfId="88" applyNumberFormat="1" applyFont="1" applyFill="1" applyBorder="1" applyAlignment="1">
      <alignment vertical="center"/>
      <protection/>
    </xf>
    <xf numFmtId="0" fontId="25" fillId="0" borderId="0" xfId="88" applyFont="1" applyFill="1" applyBorder="1" applyAlignment="1">
      <alignment vertical="center"/>
      <protection/>
    </xf>
    <xf numFmtId="49" fontId="26" fillId="0" borderId="0" xfId="88" applyNumberFormat="1" applyFont="1" applyFill="1" applyBorder="1" applyAlignment="1">
      <alignment vertical="center" wrapText="1"/>
      <protection/>
    </xf>
    <xf numFmtId="0" fontId="53" fillId="0" borderId="0" xfId="88" applyFont="1" applyFill="1" applyBorder="1" applyAlignment="1">
      <alignment horizontal="center"/>
      <protection/>
    </xf>
    <xf numFmtId="0" fontId="54" fillId="0" borderId="18" xfId="88" applyFont="1" applyFill="1" applyBorder="1" applyAlignment="1">
      <alignment horizontal="center" vertical="center" wrapText="1"/>
      <protection/>
    </xf>
    <xf numFmtId="0" fontId="54" fillId="0" borderId="16" xfId="88" applyFont="1" applyFill="1" applyBorder="1" applyAlignment="1">
      <alignment horizontal="center" vertical="center" wrapText="1"/>
      <protection/>
    </xf>
    <xf numFmtId="0" fontId="54" fillId="0" borderId="19" xfId="88" applyFont="1" applyFill="1" applyBorder="1" applyAlignment="1">
      <alignment horizontal="center" vertical="center" wrapText="1"/>
      <protection/>
    </xf>
    <xf numFmtId="0" fontId="53" fillId="0" borderId="20" xfId="88" applyNumberFormat="1" applyFont="1" applyFill="1" applyBorder="1" applyAlignment="1" applyProtection="1">
      <alignment vertical="center"/>
      <protection/>
    </xf>
    <xf numFmtId="178" fontId="53" fillId="0" borderId="10" xfId="71" applyNumberFormat="1" applyFont="1" applyFill="1" applyBorder="1" applyAlignment="1" applyProtection="1">
      <alignment vertical="center"/>
      <protection/>
    </xf>
    <xf numFmtId="180" fontId="53" fillId="9" borderId="10" xfId="71" applyNumberFormat="1" applyFont="1" applyFill="1" applyBorder="1" applyAlignment="1">
      <alignment vertical="center"/>
      <protection/>
    </xf>
    <xf numFmtId="180" fontId="53" fillId="0" borderId="10" xfId="88" applyNumberFormat="1" applyFont="1" applyFill="1" applyBorder="1" applyAlignment="1">
      <alignment vertical="center"/>
      <protection/>
    </xf>
    <xf numFmtId="179" fontId="53" fillId="0" borderId="10" xfId="96" applyNumberFormat="1" applyFont="1" applyFill="1" applyBorder="1" applyAlignment="1" applyProtection="1">
      <alignment vertical="center"/>
      <protection/>
    </xf>
    <xf numFmtId="43" fontId="53" fillId="0" borderId="10" xfId="96" applyNumberFormat="1" applyFont="1" applyFill="1" applyBorder="1" applyAlignment="1">
      <alignment vertical="center"/>
    </xf>
    <xf numFmtId="179" fontId="53" fillId="0" borderId="10" xfId="96" applyNumberFormat="1" applyFont="1" applyFill="1" applyBorder="1" applyAlignment="1" applyProtection="1">
      <alignment horizontal="right" vertical="center"/>
      <protection locked="0"/>
    </xf>
    <xf numFmtId="179" fontId="53" fillId="0" borderId="10" xfId="96" applyNumberFormat="1" applyFont="1" applyFill="1" applyBorder="1" applyAlignment="1" applyProtection="1">
      <alignment horizontal="center" vertical="center"/>
      <protection/>
    </xf>
    <xf numFmtId="0" fontId="53" fillId="0" borderId="17" xfId="88" applyNumberFormat="1" applyFont="1" applyFill="1" applyBorder="1" applyAlignment="1" applyProtection="1">
      <alignment vertical="center" wrapText="1"/>
      <protection/>
    </xf>
    <xf numFmtId="182" fontId="54" fillId="0" borderId="17" xfId="88" applyNumberFormat="1" applyFont="1" applyFill="1" applyBorder="1" applyAlignment="1" applyProtection="1">
      <alignment horizontal="center" vertical="center"/>
      <protection/>
    </xf>
    <xf numFmtId="179" fontId="54" fillId="9" borderId="10" xfId="96" applyNumberFormat="1" applyFont="1" applyFill="1" applyBorder="1" applyAlignment="1" applyProtection="1">
      <alignment vertical="center"/>
      <protection/>
    </xf>
    <xf numFmtId="43" fontId="54" fillId="0" borderId="10" xfId="96" applyNumberFormat="1" applyFont="1" applyFill="1" applyBorder="1" applyAlignment="1">
      <alignment vertical="center"/>
    </xf>
    <xf numFmtId="182" fontId="2" fillId="0" borderId="0" xfId="8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53" fillId="9" borderId="0" xfId="83" applyFont="1" applyFill="1" applyBorder="1" applyAlignment="1" applyProtection="1">
      <alignment vertical="center"/>
      <protection locked="0"/>
    </xf>
    <xf numFmtId="0" fontId="3" fillId="9" borderId="0" xfId="83" applyFont="1" applyFill="1" applyBorder="1" applyAlignment="1" applyProtection="1">
      <alignment horizontal="center" vertical="center"/>
      <protection locked="0"/>
    </xf>
    <xf numFmtId="0" fontId="25" fillId="9" borderId="0" xfId="83" applyFont="1" applyFill="1" applyBorder="1" applyAlignment="1" applyProtection="1">
      <alignment vertical="center"/>
      <protection locked="0"/>
    </xf>
    <xf numFmtId="0" fontId="2" fillId="9" borderId="0" xfId="83" applyFont="1" applyFill="1" applyBorder="1" applyAlignment="1" applyProtection="1">
      <alignment vertical="center"/>
      <protection locked="0"/>
    </xf>
    <xf numFmtId="0" fontId="53" fillId="9" borderId="9" xfId="83" applyFont="1" applyFill="1" applyBorder="1" applyAlignment="1" applyProtection="1">
      <alignment horizontal="center"/>
      <protection locked="0"/>
    </xf>
    <xf numFmtId="0" fontId="54" fillId="9" borderId="13" xfId="83" applyFont="1" applyFill="1" applyBorder="1" applyAlignment="1" applyProtection="1">
      <alignment horizontal="center" vertical="center"/>
      <protection locked="0"/>
    </xf>
    <xf numFmtId="0" fontId="54" fillId="9" borderId="21" xfId="83" applyFont="1" applyFill="1" applyBorder="1" applyAlignment="1" applyProtection="1">
      <alignment horizontal="center" vertical="center"/>
      <protection locked="0"/>
    </xf>
    <xf numFmtId="0" fontId="54" fillId="9" borderId="10" xfId="83" applyFont="1" applyFill="1" applyBorder="1" applyAlignment="1" applyProtection="1">
      <alignment horizontal="center" vertical="center"/>
      <protection locked="0"/>
    </xf>
    <xf numFmtId="0" fontId="54" fillId="9" borderId="10" xfId="0" applyFont="1" applyFill="1" applyBorder="1" applyAlignment="1">
      <alignment horizontal="left" vertical="center"/>
    </xf>
    <xf numFmtId="179" fontId="53" fillId="9" borderId="15" xfId="24" applyNumberFormat="1" applyFont="1" applyFill="1" applyBorder="1" applyAlignment="1">
      <alignment horizontal="right" vertical="center"/>
    </xf>
    <xf numFmtId="0" fontId="54" fillId="9" borderId="10" xfId="79" applyFont="1" applyFill="1" applyBorder="1" applyAlignment="1">
      <alignment horizontal="left" vertical="center"/>
      <protection/>
    </xf>
    <xf numFmtId="1" fontId="54" fillId="9" borderId="10" xfId="0" applyNumberFormat="1" applyFont="1" applyFill="1" applyBorder="1" applyAlignment="1" applyProtection="1">
      <alignment horizontal="left" vertical="center" wrapText="1"/>
      <protection locked="0"/>
    </xf>
    <xf numFmtId="1" fontId="54" fillId="9" borderId="10" xfId="79" applyNumberFormat="1" applyFont="1" applyFill="1" applyBorder="1" applyAlignment="1" applyProtection="1">
      <alignment horizontal="left" vertical="center" wrapText="1"/>
      <protection locked="0"/>
    </xf>
    <xf numFmtId="0" fontId="54" fillId="9" borderId="10" xfId="79" applyFont="1" applyFill="1" applyBorder="1" applyAlignment="1">
      <alignment vertical="center" wrapText="1"/>
      <protection/>
    </xf>
    <xf numFmtId="0" fontId="53" fillId="9" borderId="10" xfId="79" applyFont="1" applyFill="1" applyBorder="1" applyAlignment="1">
      <alignment vertical="center" wrapText="1"/>
      <protection/>
    </xf>
    <xf numFmtId="1" fontId="53" fillId="9" borderId="10" xfId="0" applyNumberFormat="1" applyFont="1" applyFill="1" applyBorder="1" applyAlignment="1" applyProtection="1">
      <alignment vertical="center" wrapText="1"/>
      <protection locked="0"/>
    </xf>
    <xf numFmtId="0" fontId="53" fillId="9" borderId="10" xfId="0" applyFont="1" applyFill="1" applyBorder="1" applyAlignment="1" applyProtection="1">
      <alignment vertical="center"/>
      <protection locked="0"/>
    </xf>
    <xf numFmtId="1" fontId="53" fillId="9" borderId="10" xfId="79" applyNumberFormat="1" applyFont="1" applyFill="1" applyBorder="1" applyAlignment="1" applyProtection="1">
      <alignment horizontal="left" vertical="center" wrapText="1"/>
      <protection locked="0"/>
    </xf>
    <xf numFmtId="1" fontId="54" fillId="9" borderId="10" xfId="0" applyNumberFormat="1" applyFont="1" applyFill="1" applyBorder="1" applyAlignment="1" applyProtection="1">
      <alignment vertical="center" wrapText="1"/>
      <protection locked="0"/>
    </xf>
    <xf numFmtId="0" fontId="53" fillId="9" borderId="10" xfId="0" applyNumberFormat="1" applyFont="1" applyFill="1" applyBorder="1" applyAlignment="1" applyProtection="1">
      <alignment vertical="center" wrapText="1"/>
      <protection locked="0"/>
    </xf>
    <xf numFmtId="3" fontId="53" fillId="9" borderId="10" xfId="0" applyNumberFormat="1" applyFont="1" applyFill="1" applyBorder="1" applyAlignment="1" applyProtection="1">
      <alignment vertical="center" wrapText="1"/>
      <protection/>
    </xf>
    <xf numFmtId="3" fontId="53" fillId="9" borderId="10" xfId="79" applyNumberFormat="1" applyFont="1" applyFill="1" applyBorder="1" applyAlignment="1" applyProtection="1">
      <alignment vertical="center" wrapText="1"/>
      <protection/>
    </xf>
    <xf numFmtId="3" fontId="54" fillId="9" borderId="10" xfId="0" applyNumberFormat="1" applyFont="1" applyFill="1" applyBorder="1" applyAlignment="1" applyProtection="1">
      <alignment vertical="center" wrapText="1"/>
      <protection/>
    </xf>
    <xf numFmtId="179" fontId="54" fillId="9" borderId="15" xfId="24" applyNumberFormat="1" applyFont="1" applyFill="1" applyBorder="1" applyAlignment="1">
      <alignment horizontal="right" vertical="center"/>
    </xf>
    <xf numFmtId="0" fontId="53" fillId="9" borderId="10" xfId="0" applyFont="1" applyFill="1" applyBorder="1" applyAlignment="1">
      <alignment vertical="center" wrapText="1"/>
    </xf>
    <xf numFmtId="0" fontId="53" fillId="9" borderId="10" xfId="0" applyNumberFormat="1" applyFont="1" applyFill="1" applyBorder="1" applyAlignment="1" applyProtection="1">
      <alignment horizontal="left" vertical="center" wrapText="1"/>
      <protection/>
    </xf>
    <xf numFmtId="1" fontId="54" fillId="9" borderId="10" xfId="79" applyNumberFormat="1" applyFont="1" applyFill="1" applyBorder="1" applyAlignment="1" applyProtection="1">
      <alignment vertical="center" wrapText="1"/>
      <protection locked="0"/>
    </xf>
    <xf numFmtId="0" fontId="54" fillId="9" borderId="10" xfId="0" applyNumberFormat="1" applyFont="1" applyFill="1" applyBorder="1" applyAlignment="1" applyProtection="1">
      <alignment horizontal="left" vertical="center" wrapText="1"/>
      <protection/>
    </xf>
    <xf numFmtId="3" fontId="53" fillId="9" borderId="10" xfId="0" applyNumberFormat="1" applyFont="1" applyFill="1" applyBorder="1" applyAlignment="1" applyProtection="1">
      <alignment horizontal="left" vertical="center" wrapText="1"/>
      <protection/>
    </xf>
    <xf numFmtId="3" fontId="53" fillId="9" borderId="10" xfId="0" applyNumberFormat="1" applyFont="1" applyFill="1" applyBorder="1" applyAlignment="1" applyProtection="1">
      <alignment horizontal="right" vertical="center" wrapText="1"/>
      <protection/>
    </xf>
    <xf numFmtId="1" fontId="54" fillId="9" borderId="10" xfId="0" applyNumberFormat="1" applyFont="1" applyFill="1" applyBorder="1" applyAlignment="1" applyProtection="1">
      <alignment vertical="center"/>
      <protection locked="0"/>
    </xf>
    <xf numFmtId="3" fontId="54" fillId="9" borderId="10" xfId="0" applyNumberFormat="1" applyFont="1" applyFill="1" applyBorder="1" applyAlignment="1" applyProtection="1">
      <alignment horizontal="left" vertical="center" wrapText="1"/>
      <protection/>
    </xf>
    <xf numFmtId="0" fontId="54" fillId="9" borderId="10" xfId="0" applyFont="1" applyFill="1" applyBorder="1" applyAlignment="1">
      <alignment horizontal="center" vertical="center" wrapText="1"/>
    </xf>
    <xf numFmtId="0" fontId="54" fillId="9" borderId="10" xfId="79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>
      <alignment horizontal="left" vertical="center" wrapText="1"/>
    </xf>
    <xf numFmtId="178" fontId="1" fillId="0" borderId="13" xfId="0" applyNumberFormat="1" applyFont="1" applyFill="1" applyBorder="1" applyAlignment="1" applyProtection="1">
      <alignment horizontal="left" vertical="center"/>
      <protection locked="0"/>
    </xf>
    <xf numFmtId="183" fontId="1" fillId="0" borderId="13" xfId="0" applyNumberFormat="1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>
      <alignment vertical="center"/>
    </xf>
    <xf numFmtId="183" fontId="1" fillId="0" borderId="10" xfId="0" applyNumberFormat="1" applyFont="1" applyFill="1" applyBorder="1" applyAlignment="1" applyProtection="1">
      <alignment horizontal="left" vertical="center"/>
      <protection locked="0"/>
    </xf>
    <xf numFmtId="183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78" fontId="1" fillId="0" borderId="22" xfId="0" applyNumberFormat="1" applyFont="1" applyFill="1" applyBorder="1" applyAlignment="1" applyProtection="1">
      <alignment horizontal="left" vertical="center"/>
      <protection locked="0"/>
    </xf>
    <xf numFmtId="183" fontId="1" fillId="0" borderId="22" xfId="0" applyNumberFormat="1" applyFont="1" applyFill="1" applyBorder="1" applyAlignment="1" applyProtection="1">
      <alignment horizontal="left" vertical="center"/>
      <protection locked="0"/>
    </xf>
    <xf numFmtId="0" fontId="1" fillId="0" borderId="22" xfId="0" applyFont="1" applyFill="1" applyBorder="1" applyAlignment="1">
      <alignment vertical="center"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distributed" vertical="center"/>
    </xf>
    <xf numFmtId="1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/>
    </xf>
    <xf numFmtId="179" fontId="54" fillId="0" borderId="10" xfId="24" applyNumberFormat="1" applyFont="1" applyFill="1" applyBorder="1" applyAlignment="1">
      <alignment horizontal="center" vertical="center"/>
    </xf>
    <xf numFmtId="180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53" fillId="0" borderId="10" xfId="0" applyNumberFormat="1" applyFont="1" applyFill="1" applyBorder="1" applyAlignment="1">
      <alignment horizontal="center" vertical="center" shrinkToFit="1"/>
    </xf>
    <xf numFmtId="177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179" fontId="53" fillId="0" borderId="10" xfId="24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left" vertical="center"/>
    </xf>
    <xf numFmtId="179" fontId="54" fillId="0" borderId="10" xfId="24" applyNumberFormat="1" applyFont="1" applyFill="1" applyBorder="1" applyAlignment="1">
      <alignment vertical="center"/>
    </xf>
    <xf numFmtId="0" fontId="54" fillId="0" borderId="10" xfId="79" applyFont="1" applyFill="1" applyBorder="1" applyAlignment="1">
      <alignment horizontal="left" vertical="center"/>
      <protection/>
    </xf>
    <xf numFmtId="1" fontId="54" fillId="0" borderId="10" xfId="0" applyNumberFormat="1" applyFont="1" applyFill="1" applyBorder="1" applyAlignment="1" applyProtection="1">
      <alignment horizontal="left" vertical="center"/>
      <protection locked="0"/>
    </xf>
    <xf numFmtId="1" fontId="54" fillId="0" borderId="10" xfId="79" applyNumberFormat="1" applyFont="1" applyFill="1" applyBorder="1" applyAlignment="1" applyProtection="1">
      <alignment horizontal="left" vertical="center"/>
      <protection locked="0"/>
    </xf>
    <xf numFmtId="179" fontId="53" fillId="0" borderId="10" xfId="24" applyNumberFormat="1" applyFont="1" applyFill="1" applyBorder="1" applyAlignment="1">
      <alignment vertical="center"/>
    </xf>
    <xf numFmtId="1" fontId="53" fillId="0" borderId="10" xfId="0" applyNumberFormat="1" applyFont="1" applyFill="1" applyBorder="1" applyAlignment="1" applyProtection="1">
      <alignment vertical="center"/>
      <protection locked="0"/>
    </xf>
    <xf numFmtId="184" fontId="53" fillId="0" borderId="10" xfId="0" applyNumberFormat="1" applyFont="1" applyFill="1" applyBorder="1" applyAlignment="1">
      <alignment horizontal="center" vertical="center" wrapText="1"/>
    </xf>
    <xf numFmtId="1" fontId="53" fillId="0" borderId="10" xfId="79" applyNumberFormat="1" applyFont="1" applyFill="1" applyBorder="1" applyAlignment="1" applyProtection="1">
      <alignment horizontal="left" vertical="center"/>
      <protection locked="0"/>
    </xf>
    <xf numFmtId="184" fontId="53" fillId="0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 applyProtection="1">
      <alignment vertical="center"/>
      <protection locked="0"/>
    </xf>
    <xf numFmtId="0" fontId="53" fillId="0" borderId="10" xfId="0" applyNumberFormat="1" applyFont="1" applyFill="1" applyBorder="1" applyAlignment="1" applyProtection="1">
      <alignment vertical="center"/>
      <protection locked="0"/>
    </xf>
    <xf numFmtId="3" fontId="53" fillId="0" borderId="10" xfId="0" applyNumberFormat="1" applyFont="1" applyFill="1" applyBorder="1" applyAlignment="1" applyProtection="1">
      <alignment vertical="center"/>
      <protection/>
    </xf>
    <xf numFmtId="3" fontId="53" fillId="0" borderId="10" xfId="79" applyNumberFormat="1" applyFont="1" applyFill="1" applyBorder="1" applyAlignment="1" applyProtection="1">
      <alignment vertical="center"/>
      <protection/>
    </xf>
    <xf numFmtId="0" fontId="56" fillId="0" borderId="10" xfId="0" applyFont="1" applyFill="1" applyBorder="1" applyAlignment="1">
      <alignment vertical="center"/>
    </xf>
    <xf numFmtId="0" fontId="56" fillId="0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 applyProtection="1">
      <alignment vertical="center"/>
      <protection/>
    </xf>
    <xf numFmtId="179" fontId="56" fillId="0" borderId="10" xfId="24" applyNumberFormat="1" applyFont="1" applyFill="1" applyBorder="1" applyAlignment="1">
      <alignment vertical="center"/>
    </xf>
    <xf numFmtId="0" fontId="53" fillId="0" borderId="10" xfId="0" applyNumberFormat="1" applyFont="1" applyFill="1" applyBorder="1" applyAlignment="1" applyProtection="1">
      <alignment horizontal="left" vertical="center"/>
      <protection/>
    </xf>
    <xf numFmtId="179" fontId="55" fillId="0" borderId="10" xfId="24" applyNumberFormat="1" applyFont="1" applyFill="1" applyBorder="1" applyAlignment="1">
      <alignment vertical="center"/>
    </xf>
    <xf numFmtId="1" fontId="54" fillId="0" borderId="10" xfId="79" applyNumberFormat="1" applyFont="1" applyFill="1" applyBorder="1" applyAlignment="1" applyProtection="1">
      <alignment vertical="center"/>
      <protection locked="0"/>
    </xf>
    <xf numFmtId="0" fontId="54" fillId="0" borderId="10" xfId="0" applyNumberFormat="1" applyFont="1" applyFill="1" applyBorder="1" applyAlignment="1" applyProtection="1">
      <alignment horizontal="left" vertical="center"/>
      <protection/>
    </xf>
    <xf numFmtId="3" fontId="53" fillId="0" borderId="10" xfId="0" applyNumberFormat="1" applyFont="1" applyFill="1" applyBorder="1" applyAlignment="1" applyProtection="1">
      <alignment horizontal="left" vertical="center"/>
      <protection/>
    </xf>
    <xf numFmtId="0" fontId="54" fillId="0" borderId="10" xfId="79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82" applyFont="1" applyFill="1" applyBorder="1" applyAlignment="1">
      <alignment vertical="center"/>
      <protection/>
    </xf>
    <xf numFmtId="0" fontId="20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179" fontId="57" fillId="0" borderId="10" xfId="24" applyNumberFormat="1" applyFont="1" applyFill="1" applyBorder="1" applyAlignment="1">
      <alignment horizontal="center" vertical="center"/>
    </xf>
    <xf numFmtId="180" fontId="57" fillId="0" borderId="10" xfId="28" applyNumberFormat="1" applyFont="1" applyFill="1" applyBorder="1" applyAlignment="1">
      <alignment horizontal="center" vertical="center"/>
    </xf>
    <xf numFmtId="179" fontId="12" fillId="0" borderId="0" xfId="0" applyNumberFormat="1" applyFont="1" applyFill="1" applyBorder="1" applyAlignment="1">
      <alignment vertical="center"/>
    </xf>
    <xf numFmtId="179" fontId="54" fillId="0" borderId="10" xfId="24" applyNumberFormat="1" applyFont="1" applyFill="1" applyBorder="1" applyAlignment="1">
      <alignment horizontal="center" vertical="center" shrinkToFit="1"/>
    </xf>
    <xf numFmtId="180" fontId="58" fillId="0" borderId="10" xfId="28" applyNumberFormat="1" applyFont="1" applyFill="1" applyBorder="1" applyAlignment="1">
      <alignment horizontal="center" vertical="center"/>
    </xf>
    <xf numFmtId="0" fontId="33" fillId="0" borderId="23" xfId="82" applyFont="1" applyFill="1" applyBorder="1" applyAlignment="1">
      <alignment horizontal="left" vertical="center"/>
      <protection/>
    </xf>
    <xf numFmtId="0" fontId="1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57" fillId="0" borderId="9" xfId="0" applyFont="1" applyFill="1" applyBorder="1" applyAlignment="1">
      <alignment horizontal="right"/>
    </xf>
    <xf numFmtId="0" fontId="35" fillId="0" borderId="0" xfId="0" applyFont="1" applyFill="1" applyBorder="1" applyAlignment="1">
      <alignment vertical="center"/>
    </xf>
    <xf numFmtId="0" fontId="58" fillId="0" borderId="24" xfId="0" applyFont="1" applyFill="1" applyBorder="1" applyAlignment="1">
      <alignment vertical="center"/>
    </xf>
    <xf numFmtId="179" fontId="54" fillId="0" borderId="10" xfId="24" applyNumberFormat="1" applyFont="1" applyFill="1" applyBorder="1" applyAlignment="1">
      <alignment horizontal="right" vertical="center"/>
    </xf>
    <xf numFmtId="43" fontId="54" fillId="0" borderId="10" xfId="24" applyFont="1" applyFill="1" applyBorder="1" applyAlignment="1">
      <alignment horizontal="center" vertical="center"/>
    </xf>
    <xf numFmtId="180" fontId="58" fillId="0" borderId="1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57" fillId="0" borderId="24" xfId="0" applyFont="1" applyFill="1" applyBorder="1" applyAlignment="1">
      <alignment vertical="center"/>
    </xf>
    <xf numFmtId="0" fontId="53" fillId="0" borderId="10" xfId="0" applyFont="1" applyFill="1" applyBorder="1" applyAlignment="1" applyProtection="1">
      <alignment vertical="center"/>
      <protection locked="0"/>
    </xf>
    <xf numFmtId="179" fontId="57" fillId="0" borderId="10" xfId="24" applyNumberFormat="1" applyFont="1" applyFill="1" applyBorder="1" applyAlignment="1">
      <alignment horizontal="right" vertical="center"/>
    </xf>
    <xf numFmtId="43" fontId="53" fillId="0" borderId="10" xfId="24" applyFont="1" applyFill="1" applyBorder="1" applyAlignment="1">
      <alignment horizontal="center" vertical="center"/>
    </xf>
    <xf numFmtId="180" fontId="57" fillId="0" borderId="10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right" vertical="center"/>
    </xf>
    <xf numFmtId="0" fontId="57" fillId="0" borderId="25" xfId="0" applyFont="1" applyFill="1" applyBorder="1" applyAlignment="1">
      <alignment vertical="center"/>
    </xf>
    <xf numFmtId="0" fontId="57" fillId="0" borderId="13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vertical="center"/>
    </xf>
    <xf numFmtId="0" fontId="59" fillId="0" borderId="10" xfId="0" applyFont="1" applyFill="1" applyBorder="1" applyAlignment="1" applyProtection="1">
      <alignment vertical="center"/>
      <protection locked="0"/>
    </xf>
    <xf numFmtId="0" fontId="58" fillId="0" borderId="24" xfId="0" applyFont="1" applyFill="1" applyBorder="1" applyAlignment="1">
      <alignment horizontal="center" vertical="center"/>
    </xf>
    <xf numFmtId="179" fontId="58" fillId="0" borderId="10" xfId="24" applyNumberFormat="1" applyFont="1" applyFill="1" applyBorder="1" applyAlignment="1">
      <alignment vertical="center"/>
    </xf>
    <xf numFmtId="179" fontId="36" fillId="0" borderId="0" xfId="0" applyNumberFormat="1" applyFont="1" applyFill="1" applyBorder="1" applyAlignment="1">
      <alignment vertical="center"/>
    </xf>
    <xf numFmtId="0" fontId="20" fillId="9" borderId="0" xfId="0" applyFont="1" applyFill="1" applyBorder="1" applyAlignment="1">
      <alignment vertical="center"/>
    </xf>
  </cellXfs>
  <cellStyles count="85">
    <cellStyle name="Normal" xfId="0"/>
    <cellStyle name="Currency [0]" xfId="15"/>
    <cellStyle name="20% - 强调文字颜色 3" xfId="16"/>
    <cellStyle name="常规_(陈诚修改稿)2006年全省及省级财政决算及07年预算执行情况表(A4 留底自用) 3" xfId="17"/>
    <cellStyle name="输入" xfId="18"/>
    <cellStyle name="Currency" xfId="19"/>
    <cellStyle name="常规 2 4 2 2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2014年全省及省级财政收支执行及2015年预算草案表（20150123，自用稿）" xfId="27"/>
    <cellStyle name="Percent" xfId="28"/>
    <cellStyle name="Followed Hyperlink" xfId="29"/>
    <cellStyle name="百分比 2" xfId="30"/>
    <cellStyle name="常规 6" xfId="31"/>
    <cellStyle name="注释" xfId="32"/>
    <cellStyle name="60% - 强调文字颜色 2" xfId="33"/>
    <cellStyle name="标题 4" xfId="34"/>
    <cellStyle name="警告文本" xfId="35"/>
    <cellStyle name="常规 5 2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常规 10 4 3 2 2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0 4 3 2 3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常规 20 4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常规_社保基金预算报人大建议表样 2" xfId="74"/>
    <cellStyle name="60% - 强调文字颜色 6" xfId="75"/>
    <cellStyle name="Normal" xfId="76"/>
    <cellStyle name="常规 10 4 3" xfId="77"/>
    <cellStyle name="常规 10 4 3 2" xfId="78"/>
    <cellStyle name="常规 2" xfId="79"/>
    <cellStyle name="常规 20" xfId="80"/>
    <cellStyle name="常规 26 2 2 2" xfId="81"/>
    <cellStyle name="常规 3" xfId="82"/>
    <cellStyle name="常规 3 2" xfId="83"/>
    <cellStyle name="常规_省级科预算草案表1.14 3" xfId="84"/>
    <cellStyle name="常规 3 2 2" xfId="85"/>
    <cellStyle name="常规 4" xfId="86"/>
    <cellStyle name="常规 47 4 2 2" xfId="87"/>
    <cellStyle name="常规 5" xfId="88"/>
    <cellStyle name="常规_(陈诚修改稿)2006年全省及省级财政决算及07年预算执行情况表(A4 留底自用) 2" xfId="89"/>
    <cellStyle name="常规_(陈诚修改稿)2006年全省及省级财政决算及07年预算执行情况表(A4 留底自用) 2 2 2 2" xfId="90"/>
    <cellStyle name="常规_2015年全省及省级财政收支执行及2016年预算草案表（20160120）企业处修改" xfId="91"/>
    <cellStyle name="常规_国有资本经营预算表样 2 2" xfId="92"/>
    <cellStyle name="常规_国资决算以及执行情况0712 2 2" xfId="93"/>
    <cellStyle name="常规_基金分析表(99.3)" xfId="94"/>
    <cellStyle name="常规_社保基金预算报人大建议表样 3" xfId="95"/>
    <cellStyle name="千位分隔 2" xfId="96"/>
    <cellStyle name="千位分隔 2 2" xfId="97"/>
    <cellStyle name="千位分隔 3" xfId="9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D37"/>
  <sheetViews>
    <sheetView view="pageBreakPreview" zoomScaleSheetLayoutView="100" workbookViewId="0" topLeftCell="A1">
      <selection activeCell="D16" sqref="D16"/>
    </sheetView>
  </sheetViews>
  <sheetFormatPr defaultColWidth="9.00390625" defaultRowHeight="14.25"/>
  <cols>
    <col min="1" max="1" width="28.875" style="293" customWidth="1"/>
    <col min="2" max="2" width="9.875" style="293" customWidth="1"/>
    <col min="3" max="3" width="10.75390625" style="293" customWidth="1"/>
    <col min="4" max="4" width="10.00390625" style="226" customWidth="1"/>
    <col min="5" max="5" width="9.875" style="293" customWidth="1"/>
    <col min="6" max="6" width="11.00390625" style="293" customWidth="1"/>
    <col min="7" max="7" width="5.25390625" style="293" customWidth="1"/>
    <col min="8" max="8" width="9.625" style="293" customWidth="1"/>
    <col min="9" max="16384" width="9.00390625" style="293" customWidth="1"/>
  </cols>
  <sheetData>
    <row r="1" spans="1:238" ht="19.5" customHeight="1">
      <c r="A1" s="357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  <c r="BZ1" s="345"/>
      <c r="CA1" s="345"/>
      <c r="CB1" s="345"/>
      <c r="CC1" s="345"/>
      <c r="CD1" s="345"/>
      <c r="CE1" s="345"/>
      <c r="CF1" s="345"/>
      <c r="CG1" s="345"/>
      <c r="CH1" s="345"/>
      <c r="CI1" s="345"/>
      <c r="CJ1" s="345"/>
      <c r="CK1" s="345"/>
      <c r="CL1" s="345"/>
      <c r="CM1" s="345"/>
      <c r="CN1" s="345"/>
      <c r="CO1" s="345"/>
      <c r="CP1" s="345"/>
      <c r="CQ1" s="345"/>
      <c r="CR1" s="345"/>
      <c r="CS1" s="345"/>
      <c r="CT1" s="345"/>
      <c r="CU1" s="345"/>
      <c r="CV1" s="345"/>
      <c r="CW1" s="345"/>
      <c r="CX1" s="345"/>
      <c r="CY1" s="345"/>
      <c r="CZ1" s="345"/>
      <c r="DA1" s="345"/>
      <c r="DB1" s="345"/>
      <c r="DC1" s="345"/>
      <c r="DD1" s="345"/>
      <c r="DE1" s="345"/>
      <c r="DF1" s="345"/>
      <c r="DG1" s="345"/>
      <c r="DH1" s="345"/>
      <c r="DI1" s="345"/>
      <c r="DJ1" s="345"/>
      <c r="DK1" s="345"/>
      <c r="DL1" s="345"/>
      <c r="DM1" s="345"/>
      <c r="DN1" s="345"/>
      <c r="DO1" s="345"/>
      <c r="DP1" s="345"/>
      <c r="DQ1" s="345"/>
      <c r="DR1" s="345"/>
      <c r="DS1" s="345"/>
      <c r="DT1" s="345"/>
      <c r="DU1" s="345"/>
      <c r="DV1" s="345"/>
      <c r="DW1" s="345"/>
      <c r="DX1" s="345"/>
      <c r="DY1" s="345"/>
      <c r="DZ1" s="345"/>
      <c r="EA1" s="345"/>
      <c r="EB1" s="345"/>
      <c r="EC1" s="345"/>
      <c r="ED1" s="345"/>
      <c r="EE1" s="345"/>
      <c r="EF1" s="345"/>
      <c r="EG1" s="345"/>
      <c r="EH1" s="345"/>
      <c r="EI1" s="345"/>
      <c r="EJ1" s="345"/>
      <c r="EK1" s="345"/>
      <c r="EL1" s="345"/>
      <c r="EM1" s="345"/>
      <c r="EN1" s="345"/>
      <c r="EO1" s="345"/>
      <c r="EP1" s="345"/>
      <c r="EQ1" s="345"/>
      <c r="ER1" s="345"/>
      <c r="ES1" s="345"/>
      <c r="ET1" s="345"/>
      <c r="EU1" s="345"/>
      <c r="EV1" s="345"/>
      <c r="EW1" s="345"/>
      <c r="EX1" s="345"/>
      <c r="EY1" s="345"/>
      <c r="EZ1" s="345"/>
      <c r="FA1" s="345"/>
      <c r="FB1" s="345"/>
      <c r="FC1" s="345"/>
      <c r="FD1" s="345"/>
      <c r="FE1" s="345"/>
      <c r="FF1" s="345"/>
      <c r="FG1" s="345"/>
      <c r="FH1" s="345"/>
      <c r="FI1" s="345"/>
      <c r="FJ1" s="345"/>
      <c r="FK1" s="345"/>
      <c r="FL1" s="345"/>
      <c r="FM1" s="345"/>
      <c r="FN1" s="345"/>
      <c r="FO1" s="345"/>
      <c r="FP1" s="345"/>
      <c r="FQ1" s="345"/>
      <c r="FR1" s="345"/>
      <c r="FS1" s="345"/>
      <c r="FT1" s="345"/>
      <c r="FU1" s="345"/>
      <c r="FV1" s="345"/>
      <c r="FW1" s="345"/>
      <c r="FX1" s="345"/>
      <c r="FY1" s="345"/>
      <c r="FZ1" s="345"/>
      <c r="GA1" s="345"/>
      <c r="GB1" s="345"/>
      <c r="GC1" s="345"/>
      <c r="GD1" s="345"/>
      <c r="GE1" s="345"/>
      <c r="GF1" s="345"/>
      <c r="GG1" s="345"/>
      <c r="GH1" s="345"/>
      <c r="GI1" s="345"/>
      <c r="GJ1" s="345"/>
      <c r="GK1" s="345"/>
      <c r="GL1" s="345"/>
      <c r="GM1" s="345"/>
      <c r="GN1" s="345"/>
      <c r="GO1" s="345"/>
      <c r="GP1" s="345"/>
      <c r="GQ1" s="345"/>
      <c r="GR1" s="345"/>
      <c r="GS1" s="345"/>
      <c r="GT1" s="345"/>
      <c r="GU1" s="345"/>
      <c r="GV1" s="345"/>
      <c r="GW1" s="345"/>
      <c r="GX1" s="345"/>
      <c r="GY1" s="345"/>
      <c r="GZ1" s="345"/>
      <c r="HA1" s="345"/>
      <c r="HB1" s="345"/>
      <c r="HC1" s="345"/>
      <c r="HD1" s="345"/>
      <c r="HE1" s="345"/>
      <c r="HF1" s="345"/>
      <c r="HG1" s="345"/>
      <c r="HH1" s="345"/>
      <c r="HI1" s="345"/>
      <c r="HJ1" s="345"/>
      <c r="HK1" s="345"/>
      <c r="HL1" s="345"/>
      <c r="HM1" s="345"/>
      <c r="HN1" s="345"/>
      <c r="HO1" s="345"/>
      <c r="HP1" s="345"/>
      <c r="HQ1" s="345"/>
      <c r="HR1" s="345"/>
      <c r="HS1" s="345"/>
      <c r="HT1" s="345"/>
      <c r="HU1" s="345"/>
      <c r="HV1" s="345"/>
      <c r="HW1" s="345"/>
      <c r="HX1" s="345"/>
      <c r="HY1" s="345"/>
      <c r="HZ1" s="345"/>
      <c r="IA1" s="345"/>
      <c r="IB1" s="345"/>
      <c r="IC1" s="345"/>
      <c r="ID1" s="345"/>
    </row>
    <row r="2" spans="1:238" ht="24" customHeight="1">
      <c r="A2" s="296" t="s">
        <v>1</v>
      </c>
      <c r="B2" s="296"/>
      <c r="C2" s="296"/>
      <c r="D2" s="296"/>
      <c r="E2" s="296"/>
      <c r="F2" s="296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  <c r="T2" s="358"/>
      <c r="U2" s="358"/>
      <c r="V2" s="358"/>
      <c r="W2" s="358"/>
      <c r="X2" s="358"/>
      <c r="Y2" s="358"/>
      <c r="Z2" s="358"/>
      <c r="AA2" s="358"/>
      <c r="AB2" s="358"/>
      <c r="AC2" s="358"/>
      <c r="AD2" s="358"/>
      <c r="AE2" s="358"/>
      <c r="AF2" s="358"/>
      <c r="AG2" s="358"/>
      <c r="AH2" s="358"/>
      <c r="AI2" s="358"/>
      <c r="AJ2" s="358"/>
      <c r="AK2" s="358"/>
      <c r="AL2" s="358"/>
      <c r="AM2" s="358"/>
      <c r="AN2" s="358"/>
      <c r="AO2" s="358"/>
      <c r="AP2" s="358"/>
      <c r="AQ2" s="358"/>
      <c r="AR2" s="358"/>
      <c r="AS2" s="358"/>
      <c r="AT2" s="358"/>
      <c r="AU2" s="358"/>
      <c r="AV2" s="358"/>
      <c r="AW2" s="358"/>
      <c r="AX2" s="358"/>
      <c r="AY2" s="358"/>
      <c r="AZ2" s="358"/>
      <c r="BA2" s="358"/>
      <c r="BB2" s="358"/>
      <c r="BC2" s="358"/>
      <c r="BD2" s="358"/>
      <c r="BE2" s="358"/>
      <c r="BF2" s="358"/>
      <c r="BG2" s="358"/>
      <c r="BH2" s="358"/>
      <c r="BI2" s="358"/>
      <c r="BJ2" s="358"/>
      <c r="BK2" s="358"/>
      <c r="BL2" s="358"/>
      <c r="BM2" s="358"/>
      <c r="BN2" s="358"/>
      <c r="BO2" s="358"/>
      <c r="BP2" s="358"/>
      <c r="BQ2" s="358"/>
      <c r="BR2" s="358"/>
      <c r="BS2" s="358"/>
      <c r="BT2" s="358"/>
      <c r="BU2" s="358"/>
      <c r="BV2" s="358"/>
      <c r="BW2" s="358"/>
      <c r="BX2" s="358"/>
      <c r="BY2" s="358"/>
      <c r="BZ2" s="358"/>
      <c r="CA2" s="358"/>
      <c r="CB2" s="358"/>
      <c r="CC2" s="358"/>
      <c r="CD2" s="358"/>
      <c r="CE2" s="358"/>
      <c r="CF2" s="358"/>
      <c r="CG2" s="358"/>
      <c r="CH2" s="358"/>
      <c r="CI2" s="358"/>
      <c r="CJ2" s="358"/>
      <c r="CK2" s="358"/>
      <c r="CL2" s="358"/>
      <c r="CM2" s="358"/>
      <c r="CN2" s="358"/>
      <c r="CO2" s="358"/>
      <c r="CP2" s="358"/>
      <c r="CQ2" s="358"/>
      <c r="CR2" s="358"/>
      <c r="CS2" s="358"/>
      <c r="CT2" s="358"/>
      <c r="CU2" s="358"/>
      <c r="CV2" s="358"/>
      <c r="CW2" s="358"/>
      <c r="CX2" s="358"/>
      <c r="CY2" s="358"/>
      <c r="CZ2" s="358"/>
      <c r="DA2" s="358"/>
      <c r="DB2" s="358"/>
      <c r="DC2" s="358"/>
      <c r="DD2" s="358"/>
      <c r="DE2" s="358"/>
      <c r="DF2" s="358"/>
      <c r="DG2" s="358"/>
      <c r="DH2" s="358"/>
      <c r="DI2" s="358"/>
      <c r="DJ2" s="358"/>
      <c r="DK2" s="358"/>
      <c r="DL2" s="358"/>
      <c r="DM2" s="358"/>
      <c r="DN2" s="358"/>
      <c r="DO2" s="358"/>
      <c r="DP2" s="358"/>
      <c r="DQ2" s="358"/>
      <c r="DR2" s="358"/>
      <c r="DS2" s="358"/>
      <c r="DT2" s="358"/>
      <c r="DU2" s="358"/>
      <c r="DV2" s="358"/>
      <c r="DW2" s="358"/>
      <c r="DX2" s="358"/>
      <c r="DY2" s="358"/>
      <c r="DZ2" s="358"/>
      <c r="EA2" s="358"/>
      <c r="EB2" s="358"/>
      <c r="EC2" s="358"/>
      <c r="ED2" s="358"/>
      <c r="EE2" s="358"/>
      <c r="EF2" s="358"/>
      <c r="EG2" s="358"/>
      <c r="EH2" s="358"/>
      <c r="EI2" s="358"/>
      <c r="EJ2" s="358"/>
      <c r="EK2" s="358"/>
      <c r="EL2" s="358"/>
      <c r="EM2" s="358"/>
      <c r="EN2" s="358"/>
      <c r="EO2" s="358"/>
      <c r="EP2" s="358"/>
      <c r="EQ2" s="358"/>
      <c r="ER2" s="358"/>
      <c r="ES2" s="358"/>
      <c r="ET2" s="358"/>
      <c r="EU2" s="358"/>
      <c r="EV2" s="358"/>
      <c r="EW2" s="358"/>
      <c r="EX2" s="358"/>
      <c r="EY2" s="358"/>
      <c r="EZ2" s="358"/>
      <c r="FA2" s="358"/>
      <c r="FB2" s="358"/>
      <c r="FC2" s="358"/>
      <c r="FD2" s="358"/>
      <c r="FE2" s="358"/>
      <c r="FF2" s="358"/>
      <c r="FG2" s="358"/>
      <c r="FH2" s="358"/>
      <c r="FI2" s="358"/>
      <c r="FJ2" s="358"/>
      <c r="FK2" s="358"/>
      <c r="FL2" s="358"/>
      <c r="FM2" s="358"/>
      <c r="FN2" s="358"/>
      <c r="FO2" s="358"/>
      <c r="FP2" s="358"/>
      <c r="FQ2" s="358"/>
      <c r="FR2" s="358"/>
      <c r="FS2" s="358"/>
      <c r="FT2" s="358"/>
      <c r="FU2" s="358"/>
      <c r="FV2" s="358"/>
      <c r="FW2" s="358"/>
      <c r="FX2" s="358"/>
      <c r="FY2" s="358"/>
      <c r="FZ2" s="358"/>
      <c r="GA2" s="358"/>
      <c r="GB2" s="358"/>
      <c r="GC2" s="358"/>
      <c r="GD2" s="358"/>
      <c r="GE2" s="358"/>
      <c r="GF2" s="358"/>
      <c r="GG2" s="358"/>
      <c r="GH2" s="358"/>
      <c r="GI2" s="358"/>
      <c r="GJ2" s="358"/>
      <c r="GK2" s="358"/>
      <c r="GL2" s="358"/>
      <c r="GM2" s="358"/>
      <c r="GN2" s="358"/>
      <c r="GO2" s="358"/>
      <c r="GP2" s="358"/>
      <c r="GQ2" s="358"/>
      <c r="GR2" s="358"/>
      <c r="GS2" s="358"/>
      <c r="GT2" s="358"/>
      <c r="GU2" s="358"/>
      <c r="GV2" s="358"/>
      <c r="GW2" s="358"/>
      <c r="GX2" s="358"/>
      <c r="GY2" s="358"/>
      <c r="GZ2" s="358"/>
      <c r="HA2" s="358"/>
      <c r="HB2" s="358"/>
      <c r="HC2" s="358"/>
      <c r="HD2" s="358"/>
      <c r="HE2" s="358"/>
      <c r="HF2" s="358"/>
      <c r="HG2" s="358"/>
      <c r="HH2" s="358"/>
      <c r="HI2" s="358"/>
      <c r="HJ2" s="358"/>
      <c r="HK2" s="358"/>
      <c r="HL2" s="358"/>
      <c r="HM2" s="358"/>
      <c r="HN2" s="358"/>
      <c r="HO2" s="358"/>
      <c r="HP2" s="358"/>
      <c r="HQ2" s="358"/>
      <c r="HR2" s="358"/>
      <c r="HS2" s="358"/>
      <c r="HT2" s="358"/>
      <c r="HU2" s="358"/>
      <c r="HV2" s="358"/>
      <c r="HW2" s="358"/>
      <c r="HX2" s="358"/>
      <c r="HY2" s="358"/>
      <c r="HZ2" s="358"/>
      <c r="IA2" s="358"/>
      <c r="IB2" s="358"/>
      <c r="IC2" s="358"/>
      <c r="ID2" s="358"/>
    </row>
    <row r="3" spans="1:238" s="342" customFormat="1" ht="21" customHeight="1">
      <c r="A3" s="346"/>
      <c r="B3" s="346"/>
      <c r="C3" s="346"/>
      <c r="D3" s="346"/>
      <c r="E3" s="359" t="s">
        <v>2</v>
      </c>
      <c r="F3" s="359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  <c r="CB3" s="360"/>
      <c r="CC3" s="360"/>
      <c r="CD3" s="360"/>
      <c r="CE3" s="360"/>
      <c r="CF3" s="360"/>
      <c r="CG3" s="360"/>
      <c r="CH3" s="360"/>
      <c r="CI3" s="360"/>
      <c r="CJ3" s="360"/>
      <c r="CK3" s="360"/>
      <c r="CL3" s="360"/>
      <c r="CM3" s="360"/>
      <c r="CN3" s="360"/>
      <c r="CO3" s="360"/>
      <c r="CP3" s="360"/>
      <c r="CQ3" s="360"/>
      <c r="CR3" s="360"/>
      <c r="CS3" s="360"/>
      <c r="CT3" s="360"/>
      <c r="CU3" s="360"/>
      <c r="CV3" s="360"/>
      <c r="CW3" s="360"/>
      <c r="CX3" s="360"/>
      <c r="CY3" s="360"/>
      <c r="CZ3" s="360"/>
      <c r="DA3" s="360"/>
      <c r="DB3" s="360"/>
      <c r="DC3" s="360"/>
      <c r="DD3" s="360"/>
      <c r="DE3" s="360"/>
      <c r="DF3" s="360"/>
      <c r="DG3" s="360"/>
      <c r="DH3" s="360"/>
      <c r="DI3" s="360"/>
      <c r="DJ3" s="360"/>
      <c r="DK3" s="360"/>
      <c r="DL3" s="360"/>
      <c r="DM3" s="360"/>
      <c r="DN3" s="360"/>
      <c r="DO3" s="360"/>
      <c r="DP3" s="360"/>
      <c r="DQ3" s="360"/>
      <c r="DR3" s="360"/>
      <c r="DS3" s="360"/>
      <c r="DT3" s="360"/>
      <c r="DU3" s="360"/>
      <c r="DV3" s="360"/>
      <c r="DW3" s="360"/>
      <c r="DX3" s="360"/>
      <c r="DY3" s="360"/>
      <c r="DZ3" s="360"/>
      <c r="EA3" s="360"/>
      <c r="EB3" s="360"/>
      <c r="EC3" s="360"/>
      <c r="ED3" s="360"/>
      <c r="EE3" s="360"/>
      <c r="EF3" s="360"/>
      <c r="EG3" s="360"/>
      <c r="EH3" s="360"/>
      <c r="EI3" s="360"/>
      <c r="EJ3" s="360"/>
      <c r="EK3" s="360"/>
      <c r="EL3" s="360"/>
      <c r="EM3" s="360"/>
      <c r="EN3" s="360"/>
      <c r="EO3" s="360"/>
      <c r="EP3" s="360"/>
      <c r="EQ3" s="360"/>
      <c r="ER3" s="360"/>
      <c r="ES3" s="360"/>
      <c r="ET3" s="360"/>
      <c r="EU3" s="360"/>
      <c r="EV3" s="360"/>
      <c r="EW3" s="360"/>
      <c r="EX3" s="360"/>
      <c r="EY3" s="360"/>
      <c r="EZ3" s="360"/>
      <c r="FA3" s="360"/>
      <c r="FB3" s="360"/>
      <c r="FC3" s="360"/>
      <c r="FD3" s="360"/>
      <c r="FE3" s="360"/>
      <c r="FF3" s="360"/>
      <c r="FG3" s="360"/>
      <c r="FH3" s="360"/>
      <c r="FI3" s="360"/>
      <c r="FJ3" s="360"/>
      <c r="FK3" s="360"/>
      <c r="FL3" s="360"/>
      <c r="FM3" s="360"/>
      <c r="FN3" s="360"/>
      <c r="FO3" s="360"/>
      <c r="FP3" s="360"/>
      <c r="FQ3" s="360"/>
      <c r="FR3" s="360"/>
      <c r="FS3" s="360"/>
      <c r="FT3" s="360"/>
      <c r="FU3" s="360"/>
      <c r="FV3" s="360"/>
      <c r="FW3" s="360"/>
      <c r="FX3" s="360"/>
      <c r="FY3" s="360"/>
      <c r="FZ3" s="360"/>
      <c r="GA3" s="360"/>
      <c r="GB3" s="360"/>
      <c r="GC3" s="360"/>
      <c r="GD3" s="360"/>
      <c r="GE3" s="360"/>
      <c r="GF3" s="360"/>
      <c r="GG3" s="360"/>
      <c r="GH3" s="360"/>
      <c r="GI3" s="360"/>
      <c r="GJ3" s="360"/>
      <c r="GK3" s="360"/>
      <c r="GL3" s="360"/>
      <c r="GM3" s="360"/>
      <c r="GN3" s="360"/>
      <c r="GO3" s="360"/>
      <c r="GP3" s="360"/>
      <c r="GQ3" s="360"/>
      <c r="GR3" s="360"/>
      <c r="GS3" s="360"/>
      <c r="GT3" s="360"/>
      <c r="GU3" s="360"/>
      <c r="GV3" s="360"/>
      <c r="GW3" s="360"/>
      <c r="GX3" s="360"/>
      <c r="GY3" s="360"/>
      <c r="GZ3" s="360"/>
      <c r="HA3" s="360"/>
      <c r="HB3" s="360"/>
      <c r="HC3" s="360"/>
      <c r="HD3" s="360"/>
      <c r="HE3" s="360"/>
      <c r="HF3" s="360"/>
      <c r="HG3" s="360"/>
      <c r="HH3" s="360"/>
      <c r="HI3" s="360"/>
      <c r="HJ3" s="360"/>
      <c r="HK3" s="360"/>
      <c r="HL3" s="360"/>
      <c r="HM3" s="360"/>
      <c r="HN3" s="360"/>
      <c r="HO3" s="360"/>
      <c r="HP3" s="360"/>
      <c r="HQ3" s="360"/>
      <c r="HR3" s="360"/>
      <c r="HS3" s="360"/>
      <c r="HT3" s="360"/>
      <c r="HU3" s="360"/>
      <c r="HV3" s="360"/>
      <c r="HW3" s="360"/>
      <c r="HX3" s="360"/>
      <c r="HY3" s="360"/>
      <c r="HZ3" s="360"/>
      <c r="IA3" s="360"/>
      <c r="IB3" s="360"/>
      <c r="IC3" s="360"/>
      <c r="ID3" s="360"/>
    </row>
    <row r="4" spans="1:238" s="342" customFormat="1" ht="32.25" customHeight="1">
      <c r="A4" s="348" t="s">
        <v>3</v>
      </c>
      <c r="B4" s="270" t="s">
        <v>4</v>
      </c>
      <c r="C4" s="270" t="s">
        <v>5</v>
      </c>
      <c r="D4" s="270" t="s">
        <v>6</v>
      </c>
      <c r="E4" s="270" t="s">
        <v>7</v>
      </c>
      <c r="F4" s="270" t="s">
        <v>8</v>
      </c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  <c r="BA4" s="360"/>
      <c r="BB4" s="360"/>
      <c r="BC4" s="360"/>
      <c r="BD4" s="360"/>
      <c r="BE4" s="360"/>
      <c r="BF4" s="360"/>
      <c r="BG4" s="360"/>
      <c r="BH4" s="360"/>
      <c r="BI4" s="360"/>
      <c r="BJ4" s="360"/>
      <c r="BK4" s="360"/>
      <c r="BL4" s="360"/>
      <c r="BM4" s="360"/>
      <c r="BN4" s="360"/>
      <c r="BO4" s="360"/>
      <c r="BP4" s="360"/>
      <c r="BQ4" s="360"/>
      <c r="BR4" s="360"/>
      <c r="BS4" s="360"/>
      <c r="BT4" s="360"/>
      <c r="BU4" s="360"/>
      <c r="BV4" s="360"/>
      <c r="BW4" s="360"/>
      <c r="BX4" s="360"/>
      <c r="BY4" s="360"/>
      <c r="BZ4" s="360"/>
      <c r="CA4" s="360"/>
      <c r="CB4" s="360"/>
      <c r="CC4" s="360"/>
      <c r="CD4" s="360"/>
      <c r="CE4" s="360"/>
      <c r="CF4" s="360"/>
      <c r="CG4" s="360"/>
      <c r="CH4" s="360"/>
      <c r="CI4" s="360"/>
      <c r="CJ4" s="360"/>
      <c r="CK4" s="360"/>
      <c r="CL4" s="360"/>
      <c r="CM4" s="360"/>
      <c r="CN4" s="360"/>
      <c r="CO4" s="360"/>
      <c r="CP4" s="360"/>
      <c r="CQ4" s="360"/>
      <c r="CR4" s="360"/>
      <c r="CS4" s="360"/>
      <c r="CT4" s="360"/>
      <c r="CU4" s="360"/>
      <c r="CV4" s="360"/>
      <c r="CW4" s="360"/>
      <c r="CX4" s="360"/>
      <c r="CY4" s="360"/>
      <c r="CZ4" s="360"/>
      <c r="DA4" s="360"/>
      <c r="DB4" s="360"/>
      <c r="DC4" s="360"/>
      <c r="DD4" s="360"/>
      <c r="DE4" s="360"/>
      <c r="DF4" s="360"/>
      <c r="DG4" s="360"/>
      <c r="DH4" s="360"/>
      <c r="DI4" s="360"/>
      <c r="DJ4" s="360"/>
      <c r="DK4" s="360"/>
      <c r="DL4" s="360"/>
      <c r="DM4" s="360"/>
      <c r="DN4" s="360"/>
      <c r="DO4" s="360"/>
      <c r="DP4" s="360"/>
      <c r="DQ4" s="360"/>
      <c r="DR4" s="360"/>
      <c r="DS4" s="360"/>
      <c r="DT4" s="360"/>
      <c r="DU4" s="360"/>
      <c r="DV4" s="360"/>
      <c r="DW4" s="360"/>
      <c r="DX4" s="360"/>
      <c r="DY4" s="360"/>
      <c r="DZ4" s="360"/>
      <c r="EA4" s="360"/>
      <c r="EB4" s="360"/>
      <c r="EC4" s="360"/>
      <c r="ED4" s="360"/>
      <c r="EE4" s="360"/>
      <c r="EF4" s="360"/>
      <c r="EG4" s="360"/>
      <c r="EH4" s="360"/>
      <c r="EI4" s="360"/>
      <c r="EJ4" s="360"/>
      <c r="EK4" s="360"/>
      <c r="EL4" s="360"/>
      <c r="EM4" s="360"/>
      <c r="EN4" s="360"/>
      <c r="EO4" s="360"/>
      <c r="EP4" s="360"/>
      <c r="EQ4" s="360"/>
      <c r="ER4" s="360"/>
      <c r="ES4" s="360"/>
      <c r="ET4" s="360"/>
      <c r="EU4" s="360"/>
      <c r="EV4" s="360"/>
      <c r="EW4" s="360"/>
      <c r="EX4" s="360"/>
      <c r="EY4" s="360"/>
      <c r="EZ4" s="360"/>
      <c r="FA4" s="360"/>
      <c r="FB4" s="360"/>
      <c r="FC4" s="360"/>
      <c r="FD4" s="360"/>
      <c r="FE4" s="360"/>
      <c r="FF4" s="360"/>
      <c r="FG4" s="360"/>
      <c r="FH4" s="360"/>
      <c r="FI4" s="360"/>
      <c r="FJ4" s="360"/>
      <c r="FK4" s="360"/>
      <c r="FL4" s="360"/>
      <c r="FM4" s="360"/>
      <c r="FN4" s="360"/>
      <c r="FO4" s="360"/>
      <c r="FP4" s="360"/>
      <c r="FQ4" s="360"/>
      <c r="FR4" s="360"/>
      <c r="FS4" s="360"/>
      <c r="FT4" s="360"/>
      <c r="FU4" s="360"/>
      <c r="FV4" s="360"/>
      <c r="FW4" s="360"/>
      <c r="FX4" s="360"/>
      <c r="FY4" s="360"/>
      <c r="FZ4" s="360"/>
      <c r="GA4" s="360"/>
      <c r="GB4" s="360"/>
      <c r="GC4" s="360"/>
      <c r="GD4" s="360"/>
      <c r="GE4" s="360"/>
      <c r="GF4" s="360"/>
      <c r="GG4" s="360"/>
      <c r="GH4" s="360"/>
      <c r="GI4" s="360"/>
      <c r="GJ4" s="360"/>
      <c r="GK4" s="360"/>
      <c r="GL4" s="360"/>
      <c r="GM4" s="360"/>
      <c r="GN4" s="360"/>
      <c r="GO4" s="360"/>
      <c r="GP4" s="360"/>
      <c r="GQ4" s="360"/>
      <c r="GR4" s="360"/>
      <c r="GS4" s="360"/>
      <c r="GT4" s="360"/>
      <c r="GU4" s="360"/>
      <c r="GV4" s="360"/>
      <c r="GW4" s="360"/>
      <c r="GX4" s="360"/>
      <c r="GY4" s="360"/>
      <c r="GZ4" s="360"/>
      <c r="HA4" s="360"/>
      <c r="HB4" s="360"/>
      <c r="HC4" s="360"/>
      <c r="HD4" s="360"/>
      <c r="HE4" s="360"/>
      <c r="HF4" s="360"/>
      <c r="HG4" s="360"/>
      <c r="HH4" s="360"/>
      <c r="HI4" s="360"/>
      <c r="HJ4" s="360"/>
      <c r="HK4" s="360"/>
      <c r="HL4" s="360"/>
      <c r="HM4" s="360"/>
      <c r="HN4" s="360"/>
      <c r="HO4" s="360"/>
      <c r="HP4" s="360"/>
      <c r="HQ4" s="360"/>
      <c r="HR4" s="360"/>
      <c r="HS4" s="360"/>
      <c r="HT4" s="360"/>
      <c r="HU4" s="360"/>
      <c r="HV4" s="360"/>
      <c r="HW4" s="360"/>
      <c r="HX4" s="360"/>
      <c r="HY4" s="360"/>
      <c r="HZ4" s="360"/>
      <c r="IA4" s="360"/>
      <c r="IB4" s="360"/>
      <c r="IC4" s="360"/>
      <c r="ID4" s="360"/>
    </row>
    <row r="5" spans="1:238" s="343" customFormat="1" ht="21.75" customHeight="1">
      <c r="A5" s="361" t="s">
        <v>9</v>
      </c>
      <c r="B5" s="362">
        <f>SUM(B6:B21)</f>
        <v>24752</v>
      </c>
      <c r="C5" s="362">
        <f>SUM(C6:C21)</f>
        <v>21252</v>
      </c>
      <c r="D5" s="362">
        <f>SUM(D6:D21)</f>
        <v>21447</v>
      </c>
      <c r="E5" s="363">
        <f>ROUND(D5/C5*100,2)</f>
        <v>100.92</v>
      </c>
      <c r="F5" s="364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  <c r="BP5" s="365"/>
      <c r="BQ5" s="365"/>
      <c r="BR5" s="365"/>
      <c r="BS5" s="365"/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  <c r="CZ5" s="365"/>
      <c r="DA5" s="365"/>
      <c r="DB5" s="365"/>
      <c r="DC5" s="365"/>
      <c r="DD5" s="365"/>
      <c r="DE5" s="365"/>
      <c r="DF5" s="365"/>
      <c r="DG5" s="365"/>
      <c r="DH5" s="365"/>
      <c r="DI5" s="365"/>
      <c r="DJ5" s="365"/>
      <c r="DK5" s="365"/>
      <c r="DL5" s="365"/>
      <c r="DM5" s="365"/>
      <c r="DN5" s="365"/>
      <c r="DO5" s="365"/>
      <c r="DP5" s="365"/>
      <c r="DQ5" s="365"/>
      <c r="DR5" s="365"/>
      <c r="DS5" s="365"/>
      <c r="DT5" s="365"/>
      <c r="DU5" s="365"/>
      <c r="DV5" s="365"/>
      <c r="DW5" s="365"/>
      <c r="DX5" s="365"/>
      <c r="DY5" s="365"/>
      <c r="DZ5" s="365"/>
      <c r="EA5" s="365"/>
      <c r="EB5" s="365"/>
      <c r="EC5" s="365"/>
      <c r="ED5" s="365"/>
      <c r="EE5" s="365"/>
      <c r="EF5" s="365"/>
      <c r="EG5" s="365"/>
      <c r="EH5" s="365"/>
      <c r="EI5" s="365"/>
      <c r="EJ5" s="365"/>
      <c r="EK5" s="365"/>
      <c r="EL5" s="365"/>
      <c r="EM5" s="365"/>
      <c r="EN5" s="365"/>
      <c r="EO5" s="365"/>
      <c r="EP5" s="365"/>
      <c r="EQ5" s="365"/>
      <c r="ER5" s="365"/>
      <c r="ES5" s="365"/>
      <c r="ET5" s="365"/>
      <c r="EU5" s="365"/>
      <c r="EV5" s="365"/>
      <c r="EW5" s="365"/>
      <c r="EX5" s="365"/>
      <c r="EY5" s="365"/>
      <c r="EZ5" s="365"/>
      <c r="FA5" s="365"/>
      <c r="FB5" s="365"/>
      <c r="FC5" s="365"/>
      <c r="FD5" s="365"/>
      <c r="FE5" s="365"/>
      <c r="FF5" s="365"/>
      <c r="FG5" s="365"/>
      <c r="FH5" s="365"/>
      <c r="FI5" s="365"/>
      <c r="FJ5" s="365"/>
      <c r="FK5" s="365"/>
      <c r="FL5" s="365"/>
      <c r="FM5" s="365"/>
      <c r="FN5" s="365"/>
      <c r="FO5" s="365"/>
      <c r="FP5" s="365"/>
      <c r="FQ5" s="365"/>
      <c r="FR5" s="365"/>
      <c r="FS5" s="365"/>
      <c r="FT5" s="365"/>
      <c r="FU5" s="365"/>
      <c r="FV5" s="365"/>
      <c r="FW5" s="365"/>
      <c r="FX5" s="365"/>
      <c r="FY5" s="365"/>
      <c r="FZ5" s="365"/>
      <c r="GA5" s="365"/>
      <c r="GB5" s="365"/>
      <c r="GC5" s="365"/>
      <c r="GD5" s="365"/>
      <c r="GE5" s="365"/>
      <c r="GF5" s="365"/>
      <c r="GG5" s="365"/>
      <c r="GH5" s="365"/>
      <c r="GI5" s="365"/>
      <c r="GJ5" s="365"/>
      <c r="GK5" s="365"/>
      <c r="GL5" s="365"/>
      <c r="GM5" s="365"/>
      <c r="GN5" s="365"/>
      <c r="GO5" s="365"/>
      <c r="GP5" s="365"/>
      <c r="GQ5" s="365"/>
      <c r="GR5" s="365"/>
      <c r="GS5" s="365"/>
      <c r="GT5" s="365"/>
      <c r="GU5" s="365"/>
      <c r="GV5" s="365"/>
      <c r="GW5" s="365"/>
      <c r="GX5" s="365"/>
      <c r="GY5" s="365"/>
      <c r="GZ5" s="365"/>
      <c r="HA5" s="365"/>
      <c r="HB5" s="365"/>
      <c r="HC5" s="365"/>
      <c r="HD5" s="365"/>
      <c r="HE5" s="365"/>
      <c r="HF5" s="365"/>
      <c r="HG5" s="365"/>
      <c r="HH5" s="365"/>
      <c r="HI5" s="365"/>
      <c r="HJ5" s="365"/>
      <c r="HK5" s="365"/>
      <c r="HL5" s="365"/>
      <c r="HM5" s="365"/>
      <c r="HN5" s="365"/>
      <c r="HO5" s="365"/>
      <c r="HP5" s="365"/>
      <c r="HQ5" s="365"/>
      <c r="HR5" s="365"/>
      <c r="HS5" s="365"/>
      <c r="HT5" s="365"/>
      <c r="HU5" s="365"/>
      <c r="HV5" s="365"/>
      <c r="HW5" s="365"/>
      <c r="HX5" s="365"/>
      <c r="HY5" s="365"/>
      <c r="HZ5" s="365"/>
      <c r="IA5" s="365"/>
      <c r="IB5" s="365"/>
      <c r="IC5" s="365"/>
      <c r="ID5" s="365"/>
    </row>
    <row r="6" spans="1:238" s="342" customFormat="1" ht="21.75" customHeight="1">
      <c r="A6" s="366" t="s">
        <v>10</v>
      </c>
      <c r="B6" s="367">
        <v>7029</v>
      </c>
      <c r="C6" s="367">
        <v>6262</v>
      </c>
      <c r="D6" s="368">
        <v>6925</v>
      </c>
      <c r="E6" s="369">
        <f aca="true" t="shared" si="0" ref="E6:E31">ROUND(D6/C6*100,2)</f>
        <v>110.59</v>
      </c>
      <c r="F6" s="37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W6" s="360"/>
      <c r="BX6" s="360"/>
      <c r="BY6" s="360"/>
      <c r="BZ6" s="360"/>
      <c r="CA6" s="360"/>
      <c r="CB6" s="360"/>
      <c r="CC6" s="360"/>
      <c r="CD6" s="360"/>
      <c r="CE6" s="360"/>
      <c r="CF6" s="360"/>
      <c r="CG6" s="360"/>
      <c r="CH6" s="360"/>
      <c r="CI6" s="360"/>
      <c r="CJ6" s="360"/>
      <c r="CK6" s="360"/>
      <c r="CL6" s="360"/>
      <c r="CM6" s="360"/>
      <c r="CN6" s="360"/>
      <c r="CO6" s="360"/>
      <c r="CP6" s="360"/>
      <c r="CQ6" s="360"/>
      <c r="CR6" s="360"/>
      <c r="CS6" s="360"/>
      <c r="CT6" s="360"/>
      <c r="CU6" s="360"/>
      <c r="CV6" s="360"/>
      <c r="CW6" s="360"/>
      <c r="CX6" s="360"/>
      <c r="CY6" s="360"/>
      <c r="CZ6" s="360"/>
      <c r="DA6" s="360"/>
      <c r="DB6" s="360"/>
      <c r="DC6" s="360"/>
      <c r="DD6" s="360"/>
      <c r="DE6" s="360"/>
      <c r="DF6" s="360"/>
      <c r="DG6" s="360"/>
      <c r="DH6" s="360"/>
      <c r="DI6" s="360"/>
      <c r="DJ6" s="360"/>
      <c r="DK6" s="360"/>
      <c r="DL6" s="360"/>
      <c r="DM6" s="360"/>
      <c r="DN6" s="360"/>
      <c r="DO6" s="360"/>
      <c r="DP6" s="360"/>
      <c r="DQ6" s="360"/>
      <c r="DR6" s="360"/>
      <c r="DS6" s="360"/>
      <c r="DT6" s="360"/>
      <c r="DU6" s="360"/>
      <c r="DV6" s="360"/>
      <c r="DW6" s="360"/>
      <c r="DX6" s="360"/>
      <c r="DY6" s="360"/>
      <c r="DZ6" s="360"/>
      <c r="EA6" s="360"/>
      <c r="EB6" s="360"/>
      <c r="EC6" s="360"/>
      <c r="ED6" s="360"/>
      <c r="EE6" s="360"/>
      <c r="EF6" s="360"/>
      <c r="EG6" s="360"/>
      <c r="EH6" s="360"/>
      <c r="EI6" s="360"/>
      <c r="EJ6" s="360"/>
      <c r="EK6" s="360"/>
      <c r="EL6" s="360"/>
      <c r="EM6" s="360"/>
      <c r="EN6" s="360"/>
      <c r="EO6" s="360"/>
      <c r="EP6" s="360"/>
      <c r="EQ6" s="360"/>
      <c r="ER6" s="360"/>
      <c r="ES6" s="360"/>
      <c r="ET6" s="360"/>
      <c r="EU6" s="360"/>
      <c r="EV6" s="360"/>
      <c r="EW6" s="360"/>
      <c r="EX6" s="360"/>
      <c r="EY6" s="360"/>
      <c r="EZ6" s="360"/>
      <c r="FA6" s="360"/>
      <c r="FB6" s="360"/>
      <c r="FC6" s="360"/>
      <c r="FD6" s="360"/>
      <c r="FE6" s="360"/>
      <c r="FF6" s="360"/>
      <c r="FG6" s="360"/>
      <c r="FH6" s="360"/>
      <c r="FI6" s="360"/>
      <c r="FJ6" s="360"/>
      <c r="FK6" s="360"/>
      <c r="FL6" s="360"/>
      <c r="FM6" s="360"/>
      <c r="FN6" s="360"/>
      <c r="FO6" s="360"/>
      <c r="FP6" s="360"/>
      <c r="FQ6" s="360"/>
      <c r="FR6" s="360"/>
      <c r="FS6" s="360"/>
      <c r="FT6" s="360"/>
      <c r="FU6" s="360"/>
      <c r="FV6" s="360"/>
      <c r="FW6" s="360"/>
      <c r="FX6" s="360"/>
      <c r="FY6" s="360"/>
      <c r="FZ6" s="360"/>
      <c r="GA6" s="360"/>
      <c r="GB6" s="360"/>
      <c r="GC6" s="360"/>
      <c r="GD6" s="360"/>
      <c r="GE6" s="360"/>
      <c r="GF6" s="360"/>
      <c r="GG6" s="360"/>
      <c r="GH6" s="360"/>
      <c r="GI6" s="360"/>
      <c r="GJ6" s="360"/>
      <c r="GK6" s="360"/>
      <c r="GL6" s="360"/>
      <c r="GM6" s="360"/>
      <c r="GN6" s="360"/>
      <c r="GO6" s="360"/>
      <c r="GP6" s="360"/>
      <c r="GQ6" s="360"/>
      <c r="GR6" s="360"/>
      <c r="GS6" s="360"/>
      <c r="GT6" s="360"/>
      <c r="GU6" s="360"/>
      <c r="GV6" s="360"/>
      <c r="GW6" s="360"/>
      <c r="GX6" s="360"/>
      <c r="GY6" s="360"/>
      <c r="GZ6" s="360"/>
      <c r="HA6" s="360"/>
      <c r="HB6" s="360"/>
      <c r="HC6" s="360"/>
      <c r="HD6" s="360"/>
      <c r="HE6" s="360"/>
      <c r="HF6" s="360"/>
      <c r="HG6" s="360"/>
      <c r="HH6" s="360"/>
      <c r="HI6" s="360"/>
      <c r="HJ6" s="360"/>
      <c r="HK6" s="360"/>
      <c r="HL6" s="360"/>
      <c r="HM6" s="360"/>
      <c r="HN6" s="360"/>
      <c r="HO6" s="360"/>
      <c r="HP6" s="360"/>
      <c r="HQ6" s="360"/>
      <c r="HR6" s="360"/>
      <c r="HS6" s="360"/>
      <c r="HT6" s="360"/>
      <c r="HU6" s="360"/>
      <c r="HV6" s="360"/>
      <c r="HW6" s="360"/>
      <c r="HX6" s="360"/>
      <c r="HY6" s="360"/>
      <c r="HZ6" s="360"/>
      <c r="IA6" s="360"/>
      <c r="IB6" s="360"/>
      <c r="IC6" s="360"/>
      <c r="ID6" s="360"/>
    </row>
    <row r="7" spans="1:238" s="342" customFormat="1" ht="21.75" customHeight="1">
      <c r="A7" s="366" t="s">
        <v>11</v>
      </c>
      <c r="B7" s="367">
        <v>1100</v>
      </c>
      <c r="C7" s="367">
        <v>1507</v>
      </c>
      <c r="D7" s="368">
        <v>1619</v>
      </c>
      <c r="E7" s="369">
        <f t="shared" si="0"/>
        <v>107.43</v>
      </c>
      <c r="F7" s="37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0"/>
      <c r="CT7" s="360"/>
      <c r="CU7" s="360"/>
      <c r="CV7" s="360"/>
      <c r="CW7" s="360"/>
      <c r="CX7" s="360"/>
      <c r="CY7" s="360"/>
      <c r="CZ7" s="360"/>
      <c r="DA7" s="360"/>
      <c r="DB7" s="360"/>
      <c r="DC7" s="360"/>
      <c r="DD7" s="360"/>
      <c r="DE7" s="360"/>
      <c r="DF7" s="360"/>
      <c r="DG7" s="360"/>
      <c r="DH7" s="360"/>
      <c r="DI7" s="360"/>
      <c r="DJ7" s="360"/>
      <c r="DK7" s="360"/>
      <c r="DL7" s="360"/>
      <c r="DM7" s="360"/>
      <c r="DN7" s="360"/>
      <c r="DO7" s="360"/>
      <c r="DP7" s="360"/>
      <c r="DQ7" s="360"/>
      <c r="DR7" s="360"/>
      <c r="DS7" s="360"/>
      <c r="DT7" s="360"/>
      <c r="DU7" s="360"/>
      <c r="DV7" s="360"/>
      <c r="DW7" s="360"/>
      <c r="DX7" s="360"/>
      <c r="DY7" s="360"/>
      <c r="DZ7" s="360"/>
      <c r="EA7" s="360"/>
      <c r="EB7" s="360"/>
      <c r="EC7" s="360"/>
      <c r="ED7" s="360"/>
      <c r="EE7" s="360"/>
      <c r="EF7" s="360"/>
      <c r="EG7" s="360"/>
      <c r="EH7" s="360"/>
      <c r="EI7" s="360"/>
      <c r="EJ7" s="360"/>
      <c r="EK7" s="360"/>
      <c r="EL7" s="360"/>
      <c r="EM7" s="360"/>
      <c r="EN7" s="360"/>
      <c r="EO7" s="360"/>
      <c r="EP7" s="360"/>
      <c r="EQ7" s="360"/>
      <c r="ER7" s="360"/>
      <c r="ES7" s="360"/>
      <c r="ET7" s="360"/>
      <c r="EU7" s="360"/>
      <c r="EV7" s="360"/>
      <c r="EW7" s="360"/>
      <c r="EX7" s="360"/>
      <c r="EY7" s="360"/>
      <c r="EZ7" s="360"/>
      <c r="FA7" s="360"/>
      <c r="FB7" s="360"/>
      <c r="FC7" s="360"/>
      <c r="FD7" s="360"/>
      <c r="FE7" s="360"/>
      <c r="FF7" s="360"/>
      <c r="FG7" s="360"/>
      <c r="FH7" s="360"/>
      <c r="FI7" s="360"/>
      <c r="FJ7" s="360"/>
      <c r="FK7" s="360"/>
      <c r="FL7" s="360"/>
      <c r="FM7" s="360"/>
      <c r="FN7" s="360"/>
      <c r="FO7" s="360"/>
      <c r="FP7" s="360"/>
      <c r="FQ7" s="360"/>
      <c r="FR7" s="360"/>
      <c r="FS7" s="360"/>
      <c r="FT7" s="360"/>
      <c r="FU7" s="360"/>
      <c r="FV7" s="360"/>
      <c r="FW7" s="360"/>
      <c r="FX7" s="360"/>
      <c r="FY7" s="360"/>
      <c r="FZ7" s="360"/>
      <c r="GA7" s="360"/>
      <c r="GB7" s="360"/>
      <c r="GC7" s="360"/>
      <c r="GD7" s="360"/>
      <c r="GE7" s="360"/>
      <c r="GF7" s="360"/>
      <c r="GG7" s="360"/>
      <c r="GH7" s="360"/>
      <c r="GI7" s="360"/>
      <c r="GJ7" s="360"/>
      <c r="GK7" s="360"/>
      <c r="GL7" s="360"/>
      <c r="GM7" s="360"/>
      <c r="GN7" s="360"/>
      <c r="GO7" s="360"/>
      <c r="GP7" s="360"/>
      <c r="GQ7" s="360"/>
      <c r="GR7" s="360"/>
      <c r="GS7" s="360"/>
      <c r="GT7" s="360"/>
      <c r="GU7" s="360"/>
      <c r="GV7" s="360"/>
      <c r="GW7" s="360"/>
      <c r="GX7" s="360"/>
      <c r="GY7" s="360"/>
      <c r="GZ7" s="360"/>
      <c r="HA7" s="360"/>
      <c r="HB7" s="360"/>
      <c r="HC7" s="360"/>
      <c r="HD7" s="360"/>
      <c r="HE7" s="360"/>
      <c r="HF7" s="360"/>
      <c r="HG7" s="360"/>
      <c r="HH7" s="360"/>
      <c r="HI7" s="360"/>
      <c r="HJ7" s="360"/>
      <c r="HK7" s="360"/>
      <c r="HL7" s="360"/>
      <c r="HM7" s="360"/>
      <c r="HN7" s="360"/>
      <c r="HO7" s="360"/>
      <c r="HP7" s="360"/>
      <c r="HQ7" s="360"/>
      <c r="HR7" s="360"/>
      <c r="HS7" s="360"/>
      <c r="HT7" s="360"/>
      <c r="HU7" s="360"/>
      <c r="HV7" s="360"/>
      <c r="HW7" s="360"/>
      <c r="HX7" s="360"/>
      <c r="HY7" s="360"/>
      <c r="HZ7" s="360"/>
      <c r="IA7" s="360"/>
      <c r="IB7" s="360"/>
      <c r="IC7" s="360"/>
      <c r="ID7" s="360"/>
    </row>
    <row r="8" spans="1:238" s="342" customFormat="1" ht="21.75" customHeight="1">
      <c r="A8" s="366" t="s">
        <v>12</v>
      </c>
      <c r="B8" s="367"/>
      <c r="C8" s="367"/>
      <c r="D8" s="368"/>
      <c r="E8" s="369"/>
      <c r="F8" s="37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0"/>
      <c r="AS8" s="360"/>
      <c r="AT8" s="360"/>
      <c r="AU8" s="360"/>
      <c r="AV8" s="360"/>
      <c r="AW8" s="360"/>
      <c r="AX8" s="360"/>
      <c r="AY8" s="360"/>
      <c r="AZ8" s="360"/>
      <c r="BA8" s="360"/>
      <c r="BB8" s="360"/>
      <c r="BC8" s="360"/>
      <c r="BD8" s="360"/>
      <c r="BE8" s="360"/>
      <c r="BF8" s="360"/>
      <c r="BG8" s="360"/>
      <c r="BH8" s="360"/>
      <c r="BI8" s="360"/>
      <c r="BJ8" s="360"/>
      <c r="BK8" s="360"/>
      <c r="BL8" s="360"/>
      <c r="BM8" s="360"/>
      <c r="BN8" s="360"/>
      <c r="BO8" s="360"/>
      <c r="BP8" s="360"/>
      <c r="BQ8" s="360"/>
      <c r="BR8" s="360"/>
      <c r="BS8" s="360"/>
      <c r="BT8" s="360"/>
      <c r="BU8" s="360"/>
      <c r="BV8" s="360"/>
      <c r="BW8" s="360"/>
      <c r="BX8" s="360"/>
      <c r="BY8" s="360"/>
      <c r="BZ8" s="360"/>
      <c r="CA8" s="360"/>
      <c r="CB8" s="360"/>
      <c r="CC8" s="360"/>
      <c r="CD8" s="360"/>
      <c r="CE8" s="360"/>
      <c r="CF8" s="360"/>
      <c r="CG8" s="360"/>
      <c r="CH8" s="360"/>
      <c r="CI8" s="360"/>
      <c r="CJ8" s="360"/>
      <c r="CK8" s="360"/>
      <c r="CL8" s="360"/>
      <c r="CM8" s="360"/>
      <c r="CN8" s="360"/>
      <c r="CO8" s="360"/>
      <c r="CP8" s="360"/>
      <c r="CQ8" s="360"/>
      <c r="CR8" s="360"/>
      <c r="CS8" s="360"/>
      <c r="CT8" s="360"/>
      <c r="CU8" s="360"/>
      <c r="CV8" s="360"/>
      <c r="CW8" s="360"/>
      <c r="CX8" s="360"/>
      <c r="CY8" s="360"/>
      <c r="CZ8" s="360"/>
      <c r="DA8" s="360"/>
      <c r="DB8" s="360"/>
      <c r="DC8" s="360"/>
      <c r="DD8" s="360"/>
      <c r="DE8" s="360"/>
      <c r="DF8" s="360"/>
      <c r="DG8" s="360"/>
      <c r="DH8" s="360"/>
      <c r="DI8" s="360"/>
      <c r="DJ8" s="360"/>
      <c r="DK8" s="360"/>
      <c r="DL8" s="360"/>
      <c r="DM8" s="360"/>
      <c r="DN8" s="360"/>
      <c r="DO8" s="360"/>
      <c r="DP8" s="360"/>
      <c r="DQ8" s="360"/>
      <c r="DR8" s="360"/>
      <c r="DS8" s="360"/>
      <c r="DT8" s="360"/>
      <c r="DU8" s="360"/>
      <c r="DV8" s="360"/>
      <c r="DW8" s="360"/>
      <c r="DX8" s="360"/>
      <c r="DY8" s="360"/>
      <c r="DZ8" s="360"/>
      <c r="EA8" s="360"/>
      <c r="EB8" s="360"/>
      <c r="EC8" s="360"/>
      <c r="ED8" s="360"/>
      <c r="EE8" s="360"/>
      <c r="EF8" s="360"/>
      <c r="EG8" s="360"/>
      <c r="EH8" s="360"/>
      <c r="EI8" s="360"/>
      <c r="EJ8" s="360"/>
      <c r="EK8" s="360"/>
      <c r="EL8" s="360"/>
      <c r="EM8" s="360"/>
      <c r="EN8" s="360"/>
      <c r="EO8" s="360"/>
      <c r="EP8" s="360"/>
      <c r="EQ8" s="360"/>
      <c r="ER8" s="360"/>
      <c r="ES8" s="360"/>
      <c r="ET8" s="360"/>
      <c r="EU8" s="360"/>
      <c r="EV8" s="360"/>
      <c r="EW8" s="360"/>
      <c r="EX8" s="360"/>
      <c r="EY8" s="360"/>
      <c r="EZ8" s="360"/>
      <c r="FA8" s="360"/>
      <c r="FB8" s="360"/>
      <c r="FC8" s="360"/>
      <c r="FD8" s="360"/>
      <c r="FE8" s="360"/>
      <c r="FF8" s="360"/>
      <c r="FG8" s="360"/>
      <c r="FH8" s="360"/>
      <c r="FI8" s="360"/>
      <c r="FJ8" s="360"/>
      <c r="FK8" s="360"/>
      <c r="FL8" s="360"/>
      <c r="FM8" s="360"/>
      <c r="FN8" s="360"/>
      <c r="FO8" s="360"/>
      <c r="FP8" s="360"/>
      <c r="FQ8" s="360"/>
      <c r="FR8" s="360"/>
      <c r="FS8" s="360"/>
      <c r="FT8" s="360"/>
      <c r="FU8" s="360"/>
      <c r="FV8" s="360"/>
      <c r="FW8" s="360"/>
      <c r="FX8" s="360"/>
      <c r="FY8" s="360"/>
      <c r="FZ8" s="360"/>
      <c r="GA8" s="360"/>
      <c r="GB8" s="360"/>
      <c r="GC8" s="360"/>
      <c r="GD8" s="360"/>
      <c r="GE8" s="360"/>
      <c r="GF8" s="360"/>
      <c r="GG8" s="360"/>
      <c r="GH8" s="360"/>
      <c r="GI8" s="360"/>
      <c r="GJ8" s="360"/>
      <c r="GK8" s="360"/>
      <c r="GL8" s="360"/>
      <c r="GM8" s="360"/>
      <c r="GN8" s="360"/>
      <c r="GO8" s="360"/>
      <c r="GP8" s="360"/>
      <c r="GQ8" s="360"/>
      <c r="GR8" s="360"/>
      <c r="GS8" s="360"/>
      <c r="GT8" s="360"/>
      <c r="GU8" s="360"/>
      <c r="GV8" s="360"/>
      <c r="GW8" s="360"/>
      <c r="GX8" s="360"/>
      <c r="GY8" s="360"/>
      <c r="GZ8" s="360"/>
      <c r="HA8" s="360"/>
      <c r="HB8" s="360"/>
      <c r="HC8" s="360"/>
      <c r="HD8" s="360"/>
      <c r="HE8" s="360"/>
      <c r="HF8" s="360"/>
      <c r="HG8" s="360"/>
      <c r="HH8" s="360"/>
      <c r="HI8" s="360"/>
      <c r="HJ8" s="360"/>
      <c r="HK8" s="360"/>
      <c r="HL8" s="360"/>
      <c r="HM8" s="360"/>
      <c r="HN8" s="360"/>
      <c r="HO8" s="360"/>
      <c r="HP8" s="360"/>
      <c r="HQ8" s="360"/>
      <c r="HR8" s="360"/>
      <c r="HS8" s="360"/>
      <c r="HT8" s="360"/>
      <c r="HU8" s="360"/>
      <c r="HV8" s="360"/>
      <c r="HW8" s="360"/>
      <c r="HX8" s="360"/>
      <c r="HY8" s="360"/>
      <c r="HZ8" s="360"/>
      <c r="IA8" s="360"/>
      <c r="IB8" s="360"/>
      <c r="IC8" s="360"/>
      <c r="ID8" s="360"/>
    </row>
    <row r="9" spans="1:238" s="342" customFormat="1" ht="21.75" customHeight="1">
      <c r="A9" s="366" t="s">
        <v>13</v>
      </c>
      <c r="B9" s="367">
        <v>850</v>
      </c>
      <c r="C9" s="367">
        <v>550</v>
      </c>
      <c r="D9" s="368">
        <v>702</v>
      </c>
      <c r="E9" s="369">
        <f t="shared" si="0"/>
        <v>127.64</v>
      </c>
      <c r="F9" s="37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E9" s="360"/>
      <c r="BF9" s="360"/>
      <c r="BG9" s="360"/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BY9" s="360"/>
      <c r="BZ9" s="360"/>
      <c r="CA9" s="360"/>
      <c r="CB9" s="360"/>
      <c r="CC9" s="360"/>
      <c r="CD9" s="360"/>
      <c r="CE9" s="360"/>
      <c r="CF9" s="360"/>
      <c r="CG9" s="360"/>
      <c r="CH9" s="360"/>
      <c r="CI9" s="360"/>
      <c r="CJ9" s="360"/>
      <c r="CK9" s="360"/>
      <c r="CL9" s="360"/>
      <c r="CM9" s="360"/>
      <c r="CN9" s="360"/>
      <c r="CO9" s="360"/>
      <c r="CP9" s="360"/>
      <c r="CQ9" s="360"/>
      <c r="CR9" s="360"/>
      <c r="CS9" s="360"/>
      <c r="CT9" s="360"/>
      <c r="CU9" s="360"/>
      <c r="CV9" s="360"/>
      <c r="CW9" s="360"/>
      <c r="CX9" s="360"/>
      <c r="CY9" s="360"/>
      <c r="CZ9" s="360"/>
      <c r="DA9" s="360"/>
      <c r="DB9" s="360"/>
      <c r="DC9" s="360"/>
      <c r="DD9" s="360"/>
      <c r="DE9" s="360"/>
      <c r="DF9" s="360"/>
      <c r="DG9" s="360"/>
      <c r="DH9" s="360"/>
      <c r="DI9" s="360"/>
      <c r="DJ9" s="360"/>
      <c r="DK9" s="360"/>
      <c r="DL9" s="360"/>
      <c r="DM9" s="360"/>
      <c r="DN9" s="360"/>
      <c r="DO9" s="360"/>
      <c r="DP9" s="360"/>
      <c r="DQ9" s="360"/>
      <c r="DR9" s="360"/>
      <c r="DS9" s="360"/>
      <c r="DT9" s="360"/>
      <c r="DU9" s="360"/>
      <c r="DV9" s="360"/>
      <c r="DW9" s="360"/>
      <c r="DX9" s="360"/>
      <c r="DY9" s="360"/>
      <c r="DZ9" s="360"/>
      <c r="EA9" s="360"/>
      <c r="EB9" s="360"/>
      <c r="EC9" s="360"/>
      <c r="ED9" s="360"/>
      <c r="EE9" s="360"/>
      <c r="EF9" s="360"/>
      <c r="EG9" s="360"/>
      <c r="EH9" s="360"/>
      <c r="EI9" s="360"/>
      <c r="EJ9" s="360"/>
      <c r="EK9" s="360"/>
      <c r="EL9" s="360"/>
      <c r="EM9" s="360"/>
      <c r="EN9" s="360"/>
      <c r="EO9" s="360"/>
      <c r="EP9" s="360"/>
      <c r="EQ9" s="360"/>
      <c r="ER9" s="360"/>
      <c r="ES9" s="360"/>
      <c r="ET9" s="360"/>
      <c r="EU9" s="360"/>
      <c r="EV9" s="360"/>
      <c r="EW9" s="360"/>
      <c r="EX9" s="360"/>
      <c r="EY9" s="360"/>
      <c r="EZ9" s="360"/>
      <c r="FA9" s="360"/>
      <c r="FB9" s="360"/>
      <c r="FC9" s="360"/>
      <c r="FD9" s="360"/>
      <c r="FE9" s="360"/>
      <c r="FF9" s="360"/>
      <c r="FG9" s="360"/>
      <c r="FH9" s="360"/>
      <c r="FI9" s="360"/>
      <c r="FJ9" s="360"/>
      <c r="FK9" s="360"/>
      <c r="FL9" s="360"/>
      <c r="FM9" s="360"/>
      <c r="FN9" s="360"/>
      <c r="FO9" s="360"/>
      <c r="FP9" s="360"/>
      <c r="FQ9" s="360"/>
      <c r="FR9" s="360"/>
      <c r="FS9" s="360"/>
      <c r="FT9" s="360"/>
      <c r="FU9" s="360"/>
      <c r="FV9" s="360"/>
      <c r="FW9" s="360"/>
      <c r="FX9" s="360"/>
      <c r="FY9" s="360"/>
      <c r="FZ9" s="360"/>
      <c r="GA9" s="360"/>
      <c r="GB9" s="360"/>
      <c r="GC9" s="360"/>
      <c r="GD9" s="360"/>
      <c r="GE9" s="360"/>
      <c r="GF9" s="360"/>
      <c r="GG9" s="360"/>
      <c r="GH9" s="360"/>
      <c r="GI9" s="360"/>
      <c r="GJ9" s="360"/>
      <c r="GK9" s="360"/>
      <c r="GL9" s="360"/>
      <c r="GM9" s="360"/>
      <c r="GN9" s="360"/>
      <c r="GO9" s="360"/>
      <c r="GP9" s="360"/>
      <c r="GQ9" s="360"/>
      <c r="GR9" s="360"/>
      <c r="GS9" s="360"/>
      <c r="GT9" s="360"/>
      <c r="GU9" s="360"/>
      <c r="GV9" s="360"/>
      <c r="GW9" s="360"/>
      <c r="GX9" s="360"/>
      <c r="GY9" s="360"/>
      <c r="GZ9" s="360"/>
      <c r="HA9" s="360"/>
      <c r="HB9" s="360"/>
      <c r="HC9" s="360"/>
      <c r="HD9" s="360"/>
      <c r="HE9" s="360"/>
      <c r="HF9" s="360"/>
      <c r="HG9" s="360"/>
      <c r="HH9" s="360"/>
      <c r="HI9" s="360"/>
      <c r="HJ9" s="360"/>
      <c r="HK9" s="360"/>
      <c r="HL9" s="360"/>
      <c r="HM9" s="360"/>
      <c r="HN9" s="360"/>
      <c r="HO9" s="360"/>
      <c r="HP9" s="360"/>
      <c r="HQ9" s="360"/>
      <c r="HR9" s="360"/>
      <c r="HS9" s="360"/>
      <c r="HT9" s="360"/>
      <c r="HU9" s="360"/>
      <c r="HV9" s="360"/>
      <c r="HW9" s="360"/>
      <c r="HX9" s="360"/>
      <c r="HY9" s="360"/>
      <c r="HZ9" s="360"/>
      <c r="IA9" s="360"/>
      <c r="IB9" s="360"/>
      <c r="IC9" s="360"/>
      <c r="ID9" s="360"/>
    </row>
    <row r="10" spans="1:238" s="342" customFormat="1" ht="21.75" customHeight="1">
      <c r="A10" s="366" t="s">
        <v>14</v>
      </c>
      <c r="B10" s="367">
        <v>700</v>
      </c>
      <c r="C10" s="367">
        <v>571</v>
      </c>
      <c r="D10" s="368">
        <v>633</v>
      </c>
      <c r="E10" s="369">
        <f t="shared" si="0"/>
        <v>110.86</v>
      </c>
      <c r="F10" s="37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0"/>
      <c r="AN10" s="360"/>
      <c r="AO10" s="360"/>
      <c r="AP10" s="360"/>
      <c r="AQ10" s="360"/>
      <c r="AR10" s="360"/>
      <c r="AS10" s="360"/>
      <c r="AT10" s="360"/>
      <c r="AU10" s="360"/>
      <c r="AV10" s="360"/>
      <c r="AW10" s="360"/>
      <c r="AX10" s="360"/>
      <c r="AY10" s="360"/>
      <c r="AZ10" s="360"/>
      <c r="BA10" s="360"/>
      <c r="BB10" s="360"/>
      <c r="BC10" s="360"/>
      <c r="BD10" s="360"/>
      <c r="BE10" s="360"/>
      <c r="BF10" s="360"/>
      <c r="BG10" s="360"/>
      <c r="BH10" s="360"/>
      <c r="BI10" s="360"/>
      <c r="BJ10" s="360"/>
      <c r="BK10" s="360"/>
      <c r="BL10" s="360"/>
      <c r="BM10" s="360"/>
      <c r="BN10" s="360"/>
      <c r="BO10" s="360"/>
      <c r="BP10" s="360"/>
      <c r="BQ10" s="360"/>
      <c r="BR10" s="360"/>
      <c r="BS10" s="360"/>
      <c r="BT10" s="360"/>
      <c r="BU10" s="360"/>
      <c r="BV10" s="360"/>
      <c r="BW10" s="360"/>
      <c r="BX10" s="360"/>
      <c r="BY10" s="360"/>
      <c r="BZ10" s="360"/>
      <c r="CA10" s="360"/>
      <c r="CB10" s="360"/>
      <c r="CC10" s="360"/>
      <c r="CD10" s="360"/>
      <c r="CE10" s="360"/>
      <c r="CF10" s="360"/>
      <c r="CG10" s="360"/>
      <c r="CH10" s="360"/>
      <c r="CI10" s="360"/>
      <c r="CJ10" s="360"/>
      <c r="CK10" s="360"/>
      <c r="CL10" s="360"/>
      <c r="CM10" s="360"/>
      <c r="CN10" s="360"/>
      <c r="CO10" s="360"/>
      <c r="CP10" s="360"/>
      <c r="CQ10" s="360"/>
      <c r="CR10" s="360"/>
      <c r="CS10" s="360"/>
      <c r="CT10" s="360"/>
      <c r="CU10" s="360"/>
      <c r="CV10" s="360"/>
      <c r="CW10" s="360"/>
      <c r="CX10" s="360"/>
      <c r="CY10" s="360"/>
      <c r="CZ10" s="360"/>
      <c r="DA10" s="360"/>
      <c r="DB10" s="360"/>
      <c r="DC10" s="360"/>
      <c r="DD10" s="360"/>
      <c r="DE10" s="360"/>
      <c r="DF10" s="360"/>
      <c r="DG10" s="360"/>
      <c r="DH10" s="360"/>
      <c r="DI10" s="360"/>
      <c r="DJ10" s="360"/>
      <c r="DK10" s="360"/>
      <c r="DL10" s="360"/>
      <c r="DM10" s="360"/>
      <c r="DN10" s="360"/>
      <c r="DO10" s="360"/>
      <c r="DP10" s="360"/>
      <c r="DQ10" s="360"/>
      <c r="DR10" s="360"/>
      <c r="DS10" s="360"/>
      <c r="DT10" s="360"/>
      <c r="DU10" s="360"/>
      <c r="DV10" s="360"/>
      <c r="DW10" s="360"/>
      <c r="DX10" s="360"/>
      <c r="DY10" s="360"/>
      <c r="DZ10" s="360"/>
      <c r="EA10" s="360"/>
      <c r="EB10" s="360"/>
      <c r="EC10" s="360"/>
      <c r="ED10" s="360"/>
      <c r="EE10" s="360"/>
      <c r="EF10" s="360"/>
      <c r="EG10" s="360"/>
      <c r="EH10" s="360"/>
      <c r="EI10" s="360"/>
      <c r="EJ10" s="360"/>
      <c r="EK10" s="360"/>
      <c r="EL10" s="360"/>
      <c r="EM10" s="360"/>
      <c r="EN10" s="360"/>
      <c r="EO10" s="360"/>
      <c r="EP10" s="360"/>
      <c r="EQ10" s="360"/>
      <c r="ER10" s="360"/>
      <c r="ES10" s="360"/>
      <c r="ET10" s="360"/>
      <c r="EU10" s="360"/>
      <c r="EV10" s="360"/>
      <c r="EW10" s="360"/>
      <c r="EX10" s="360"/>
      <c r="EY10" s="360"/>
      <c r="EZ10" s="360"/>
      <c r="FA10" s="360"/>
      <c r="FB10" s="360"/>
      <c r="FC10" s="360"/>
      <c r="FD10" s="360"/>
      <c r="FE10" s="360"/>
      <c r="FF10" s="360"/>
      <c r="FG10" s="360"/>
      <c r="FH10" s="360"/>
      <c r="FI10" s="360"/>
      <c r="FJ10" s="360"/>
      <c r="FK10" s="360"/>
      <c r="FL10" s="360"/>
      <c r="FM10" s="360"/>
      <c r="FN10" s="360"/>
      <c r="FO10" s="360"/>
      <c r="FP10" s="360"/>
      <c r="FQ10" s="360"/>
      <c r="FR10" s="360"/>
      <c r="FS10" s="360"/>
      <c r="FT10" s="360"/>
      <c r="FU10" s="360"/>
      <c r="FV10" s="360"/>
      <c r="FW10" s="360"/>
      <c r="FX10" s="360"/>
      <c r="FY10" s="360"/>
      <c r="FZ10" s="360"/>
      <c r="GA10" s="360"/>
      <c r="GB10" s="360"/>
      <c r="GC10" s="360"/>
      <c r="GD10" s="360"/>
      <c r="GE10" s="360"/>
      <c r="GF10" s="360"/>
      <c r="GG10" s="360"/>
      <c r="GH10" s="360"/>
      <c r="GI10" s="360"/>
      <c r="GJ10" s="360"/>
      <c r="GK10" s="360"/>
      <c r="GL10" s="360"/>
      <c r="GM10" s="360"/>
      <c r="GN10" s="360"/>
      <c r="GO10" s="360"/>
      <c r="GP10" s="360"/>
      <c r="GQ10" s="360"/>
      <c r="GR10" s="360"/>
      <c r="GS10" s="360"/>
      <c r="GT10" s="360"/>
      <c r="GU10" s="360"/>
      <c r="GV10" s="360"/>
      <c r="GW10" s="360"/>
      <c r="GX10" s="360"/>
      <c r="GY10" s="360"/>
      <c r="GZ10" s="360"/>
      <c r="HA10" s="360"/>
      <c r="HB10" s="360"/>
      <c r="HC10" s="360"/>
      <c r="HD10" s="360"/>
      <c r="HE10" s="360"/>
      <c r="HF10" s="360"/>
      <c r="HG10" s="360"/>
      <c r="HH10" s="360"/>
      <c r="HI10" s="360"/>
      <c r="HJ10" s="360"/>
      <c r="HK10" s="360"/>
      <c r="HL10" s="360"/>
      <c r="HM10" s="360"/>
      <c r="HN10" s="360"/>
      <c r="HO10" s="360"/>
      <c r="HP10" s="360"/>
      <c r="HQ10" s="360"/>
      <c r="HR10" s="360"/>
      <c r="HS10" s="360"/>
      <c r="HT10" s="360"/>
      <c r="HU10" s="360"/>
      <c r="HV10" s="360"/>
      <c r="HW10" s="360"/>
      <c r="HX10" s="360"/>
      <c r="HY10" s="360"/>
      <c r="HZ10" s="360"/>
      <c r="IA10" s="360"/>
      <c r="IB10" s="360"/>
      <c r="IC10" s="360"/>
      <c r="ID10" s="360"/>
    </row>
    <row r="11" spans="1:238" s="342" customFormat="1" ht="21.75" customHeight="1">
      <c r="A11" s="366" t="s">
        <v>15</v>
      </c>
      <c r="B11" s="367">
        <v>1500</v>
      </c>
      <c r="C11" s="367">
        <v>1015</v>
      </c>
      <c r="D11" s="368">
        <v>1001</v>
      </c>
      <c r="E11" s="369">
        <f t="shared" si="0"/>
        <v>98.62</v>
      </c>
      <c r="F11" s="37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0"/>
      <c r="AT11" s="360"/>
      <c r="AU11" s="360"/>
      <c r="AV11" s="360"/>
      <c r="AW11" s="360"/>
      <c r="AX11" s="360"/>
      <c r="AY11" s="360"/>
      <c r="AZ11" s="360"/>
      <c r="BA11" s="360"/>
      <c r="BB11" s="360"/>
      <c r="BC11" s="360"/>
      <c r="BD11" s="360"/>
      <c r="BE11" s="360"/>
      <c r="BF11" s="360"/>
      <c r="BG11" s="360"/>
      <c r="BH11" s="360"/>
      <c r="BI11" s="360"/>
      <c r="BJ11" s="360"/>
      <c r="BK11" s="360"/>
      <c r="BL11" s="360"/>
      <c r="BM11" s="360"/>
      <c r="BN11" s="360"/>
      <c r="BO11" s="360"/>
      <c r="BP11" s="360"/>
      <c r="BQ11" s="360"/>
      <c r="BR11" s="360"/>
      <c r="BS11" s="360"/>
      <c r="BT11" s="360"/>
      <c r="BU11" s="360"/>
      <c r="BV11" s="360"/>
      <c r="BW11" s="360"/>
      <c r="BX11" s="360"/>
      <c r="BY11" s="360"/>
      <c r="BZ11" s="360"/>
      <c r="CA11" s="360"/>
      <c r="CB11" s="360"/>
      <c r="CC11" s="360"/>
      <c r="CD11" s="360"/>
      <c r="CE11" s="360"/>
      <c r="CF11" s="360"/>
      <c r="CG11" s="360"/>
      <c r="CH11" s="360"/>
      <c r="CI11" s="360"/>
      <c r="CJ11" s="360"/>
      <c r="CK11" s="360"/>
      <c r="CL11" s="360"/>
      <c r="CM11" s="360"/>
      <c r="CN11" s="360"/>
      <c r="CO11" s="360"/>
      <c r="CP11" s="360"/>
      <c r="CQ11" s="360"/>
      <c r="CR11" s="360"/>
      <c r="CS11" s="360"/>
      <c r="CT11" s="360"/>
      <c r="CU11" s="360"/>
      <c r="CV11" s="360"/>
      <c r="CW11" s="360"/>
      <c r="CX11" s="360"/>
      <c r="CY11" s="360"/>
      <c r="CZ11" s="360"/>
      <c r="DA11" s="360"/>
      <c r="DB11" s="360"/>
      <c r="DC11" s="360"/>
      <c r="DD11" s="360"/>
      <c r="DE11" s="360"/>
      <c r="DF11" s="360"/>
      <c r="DG11" s="360"/>
      <c r="DH11" s="360"/>
      <c r="DI11" s="360"/>
      <c r="DJ11" s="360"/>
      <c r="DK11" s="360"/>
      <c r="DL11" s="360"/>
      <c r="DM11" s="360"/>
      <c r="DN11" s="360"/>
      <c r="DO11" s="360"/>
      <c r="DP11" s="360"/>
      <c r="DQ11" s="360"/>
      <c r="DR11" s="360"/>
      <c r="DS11" s="360"/>
      <c r="DT11" s="360"/>
      <c r="DU11" s="360"/>
      <c r="DV11" s="360"/>
      <c r="DW11" s="360"/>
      <c r="DX11" s="360"/>
      <c r="DY11" s="360"/>
      <c r="DZ11" s="360"/>
      <c r="EA11" s="360"/>
      <c r="EB11" s="360"/>
      <c r="EC11" s="360"/>
      <c r="ED11" s="360"/>
      <c r="EE11" s="360"/>
      <c r="EF11" s="360"/>
      <c r="EG11" s="360"/>
      <c r="EH11" s="360"/>
      <c r="EI11" s="360"/>
      <c r="EJ11" s="360"/>
      <c r="EK11" s="360"/>
      <c r="EL11" s="360"/>
      <c r="EM11" s="360"/>
      <c r="EN11" s="360"/>
      <c r="EO11" s="360"/>
      <c r="EP11" s="360"/>
      <c r="EQ11" s="360"/>
      <c r="ER11" s="360"/>
      <c r="ES11" s="360"/>
      <c r="ET11" s="360"/>
      <c r="EU11" s="360"/>
      <c r="EV11" s="360"/>
      <c r="EW11" s="360"/>
      <c r="EX11" s="360"/>
      <c r="EY11" s="360"/>
      <c r="EZ11" s="360"/>
      <c r="FA11" s="360"/>
      <c r="FB11" s="360"/>
      <c r="FC11" s="360"/>
      <c r="FD11" s="360"/>
      <c r="FE11" s="360"/>
      <c r="FF11" s="360"/>
      <c r="FG11" s="360"/>
      <c r="FH11" s="360"/>
      <c r="FI11" s="360"/>
      <c r="FJ11" s="360"/>
      <c r="FK11" s="360"/>
      <c r="FL11" s="360"/>
      <c r="FM11" s="360"/>
      <c r="FN11" s="360"/>
      <c r="FO11" s="360"/>
      <c r="FP11" s="360"/>
      <c r="FQ11" s="360"/>
      <c r="FR11" s="360"/>
      <c r="FS11" s="360"/>
      <c r="FT11" s="360"/>
      <c r="FU11" s="360"/>
      <c r="FV11" s="360"/>
      <c r="FW11" s="360"/>
      <c r="FX11" s="360"/>
      <c r="FY11" s="360"/>
      <c r="FZ11" s="360"/>
      <c r="GA11" s="360"/>
      <c r="GB11" s="360"/>
      <c r="GC11" s="360"/>
      <c r="GD11" s="360"/>
      <c r="GE11" s="360"/>
      <c r="GF11" s="360"/>
      <c r="GG11" s="360"/>
      <c r="GH11" s="360"/>
      <c r="GI11" s="360"/>
      <c r="GJ11" s="360"/>
      <c r="GK11" s="360"/>
      <c r="GL11" s="360"/>
      <c r="GM11" s="360"/>
      <c r="GN11" s="360"/>
      <c r="GO11" s="360"/>
      <c r="GP11" s="360"/>
      <c r="GQ11" s="360"/>
      <c r="GR11" s="360"/>
      <c r="GS11" s="360"/>
      <c r="GT11" s="360"/>
      <c r="GU11" s="360"/>
      <c r="GV11" s="360"/>
      <c r="GW11" s="360"/>
      <c r="GX11" s="360"/>
      <c r="GY11" s="360"/>
      <c r="GZ11" s="360"/>
      <c r="HA11" s="360"/>
      <c r="HB11" s="360"/>
      <c r="HC11" s="360"/>
      <c r="HD11" s="360"/>
      <c r="HE11" s="360"/>
      <c r="HF11" s="360"/>
      <c r="HG11" s="360"/>
      <c r="HH11" s="360"/>
      <c r="HI11" s="360"/>
      <c r="HJ11" s="360"/>
      <c r="HK11" s="360"/>
      <c r="HL11" s="360"/>
      <c r="HM11" s="360"/>
      <c r="HN11" s="360"/>
      <c r="HO11" s="360"/>
      <c r="HP11" s="360"/>
      <c r="HQ11" s="360"/>
      <c r="HR11" s="360"/>
      <c r="HS11" s="360"/>
      <c r="HT11" s="360"/>
      <c r="HU11" s="360"/>
      <c r="HV11" s="360"/>
      <c r="HW11" s="360"/>
      <c r="HX11" s="360"/>
      <c r="HY11" s="360"/>
      <c r="HZ11" s="360"/>
      <c r="IA11" s="360"/>
      <c r="IB11" s="360"/>
      <c r="IC11" s="360"/>
      <c r="ID11" s="360"/>
    </row>
    <row r="12" spans="1:238" s="342" customFormat="1" ht="21.75" customHeight="1">
      <c r="A12" s="366" t="s">
        <v>16</v>
      </c>
      <c r="B12" s="367">
        <v>490</v>
      </c>
      <c r="C12" s="367">
        <v>417</v>
      </c>
      <c r="D12" s="368">
        <v>426</v>
      </c>
      <c r="E12" s="369">
        <f t="shared" si="0"/>
        <v>102.16</v>
      </c>
      <c r="F12" s="370"/>
      <c r="G12" s="360"/>
      <c r="H12" s="360"/>
      <c r="I12" s="360"/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  <c r="X12" s="360"/>
      <c r="Y12" s="360"/>
      <c r="Z12" s="360"/>
      <c r="AA12" s="360"/>
      <c r="AB12" s="360"/>
      <c r="AC12" s="360"/>
      <c r="AD12" s="360"/>
      <c r="AE12" s="360"/>
      <c r="AF12" s="360"/>
      <c r="AG12" s="360"/>
      <c r="AH12" s="360"/>
      <c r="AI12" s="360"/>
      <c r="AJ12" s="360"/>
      <c r="AK12" s="360"/>
      <c r="AL12" s="360"/>
      <c r="AM12" s="360"/>
      <c r="AN12" s="360"/>
      <c r="AO12" s="360"/>
      <c r="AP12" s="360"/>
      <c r="AQ12" s="360"/>
      <c r="AR12" s="360"/>
      <c r="AS12" s="360"/>
      <c r="AT12" s="360"/>
      <c r="AU12" s="360"/>
      <c r="AV12" s="360"/>
      <c r="AW12" s="360"/>
      <c r="AX12" s="360"/>
      <c r="AY12" s="360"/>
      <c r="AZ12" s="360"/>
      <c r="BA12" s="360"/>
      <c r="BB12" s="360"/>
      <c r="BC12" s="360"/>
      <c r="BD12" s="360"/>
      <c r="BE12" s="360"/>
      <c r="BF12" s="360"/>
      <c r="BG12" s="360"/>
      <c r="BH12" s="360"/>
      <c r="BI12" s="360"/>
      <c r="BJ12" s="360"/>
      <c r="BK12" s="360"/>
      <c r="BL12" s="360"/>
      <c r="BM12" s="360"/>
      <c r="BN12" s="360"/>
      <c r="BO12" s="360"/>
      <c r="BP12" s="360"/>
      <c r="BQ12" s="360"/>
      <c r="BR12" s="360"/>
      <c r="BS12" s="360"/>
      <c r="BT12" s="360"/>
      <c r="BU12" s="360"/>
      <c r="BV12" s="360"/>
      <c r="BW12" s="360"/>
      <c r="BX12" s="360"/>
      <c r="BY12" s="360"/>
      <c r="BZ12" s="360"/>
      <c r="CA12" s="360"/>
      <c r="CB12" s="360"/>
      <c r="CC12" s="360"/>
      <c r="CD12" s="360"/>
      <c r="CE12" s="360"/>
      <c r="CF12" s="360"/>
      <c r="CG12" s="360"/>
      <c r="CH12" s="360"/>
      <c r="CI12" s="360"/>
      <c r="CJ12" s="360"/>
      <c r="CK12" s="360"/>
      <c r="CL12" s="360"/>
      <c r="CM12" s="360"/>
      <c r="CN12" s="360"/>
      <c r="CO12" s="360"/>
      <c r="CP12" s="360"/>
      <c r="CQ12" s="360"/>
      <c r="CR12" s="360"/>
      <c r="CS12" s="360"/>
      <c r="CT12" s="360"/>
      <c r="CU12" s="360"/>
      <c r="CV12" s="360"/>
      <c r="CW12" s="360"/>
      <c r="CX12" s="360"/>
      <c r="CY12" s="360"/>
      <c r="CZ12" s="360"/>
      <c r="DA12" s="360"/>
      <c r="DB12" s="360"/>
      <c r="DC12" s="360"/>
      <c r="DD12" s="360"/>
      <c r="DE12" s="360"/>
      <c r="DF12" s="360"/>
      <c r="DG12" s="360"/>
      <c r="DH12" s="360"/>
      <c r="DI12" s="360"/>
      <c r="DJ12" s="360"/>
      <c r="DK12" s="360"/>
      <c r="DL12" s="360"/>
      <c r="DM12" s="360"/>
      <c r="DN12" s="360"/>
      <c r="DO12" s="360"/>
      <c r="DP12" s="360"/>
      <c r="DQ12" s="360"/>
      <c r="DR12" s="360"/>
      <c r="DS12" s="360"/>
      <c r="DT12" s="360"/>
      <c r="DU12" s="360"/>
      <c r="DV12" s="360"/>
      <c r="DW12" s="360"/>
      <c r="DX12" s="360"/>
      <c r="DY12" s="360"/>
      <c r="DZ12" s="360"/>
      <c r="EA12" s="360"/>
      <c r="EB12" s="360"/>
      <c r="EC12" s="360"/>
      <c r="ED12" s="360"/>
      <c r="EE12" s="360"/>
      <c r="EF12" s="360"/>
      <c r="EG12" s="360"/>
      <c r="EH12" s="360"/>
      <c r="EI12" s="360"/>
      <c r="EJ12" s="360"/>
      <c r="EK12" s="360"/>
      <c r="EL12" s="360"/>
      <c r="EM12" s="360"/>
      <c r="EN12" s="360"/>
      <c r="EO12" s="360"/>
      <c r="EP12" s="360"/>
      <c r="EQ12" s="360"/>
      <c r="ER12" s="360"/>
      <c r="ES12" s="360"/>
      <c r="ET12" s="360"/>
      <c r="EU12" s="360"/>
      <c r="EV12" s="360"/>
      <c r="EW12" s="360"/>
      <c r="EX12" s="360"/>
      <c r="EY12" s="360"/>
      <c r="EZ12" s="360"/>
      <c r="FA12" s="360"/>
      <c r="FB12" s="360"/>
      <c r="FC12" s="360"/>
      <c r="FD12" s="360"/>
      <c r="FE12" s="360"/>
      <c r="FF12" s="360"/>
      <c r="FG12" s="360"/>
      <c r="FH12" s="360"/>
      <c r="FI12" s="360"/>
      <c r="FJ12" s="360"/>
      <c r="FK12" s="360"/>
      <c r="FL12" s="360"/>
      <c r="FM12" s="360"/>
      <c r="FN12" s="360"/>
      <c r="FO12" s="360"/>
      <c r="FP12" s="360"/>
      <c r="FQ12" s="360"/>
      <c r="FR12" s="360"/>
      <c r="FS12" s="360"/>
      <c r="FT12" s="360"/>
      <c r="FU12" s="360"/>
      <c r="FV12" s="360"/>
      <c r="FW12" s="360"/>
      <c r="FX12" s="360"/>
      <c r="FY12" s="360"/>
      <c r="FZ12" s="360"/>
      <c r="GA12" s="360"/>
      <c r="GB12" s="360"/>
      <c r="GC12" s="360"/>
      <c r="GD12" s="360"/>
      <c r="GE12" s="360"/>
      <c r="GF12" s="360"/>
      <c r="GG12" s="360"/>
      <c r="GH12" s="360"/>
      <c r="GI12" s="360"/>
      <c r="GJ12" s="360"/>
      <c r="GK12" s="360"/>
      <c r="GL12" s="360"/>
      <c r="GM12" s="360"/>
      <c r="GN12" s="360"/>
      <c r="GO12" s="360"/>
      <c r="GP12" s="360"/>
      <c r="GQ12" s="360"/>
      <c r="GR12" s="360"/>
      <c r="GS12" s="360"/>
      <c r="GT12" s="360"/>
      <c r="GU12" s="360"/>
      <c r="GV12" s="360"/>
      <c r="GW12" s="360"/>
      <c r="GX12" s="360"/>
      <c r="GY12" s="360"/>
      <c r="GZ12" s="360"/>
      <c r="HA12" s="360"/>
      <c r="HB12" s="360"/>
      <c r="HC12" s="360"/>
      <c r="HD12" s="360"/>
      <c r="HE12" s="360"/>
      <c r="HF12" s="360"/>
      <c r="HG12" s="360"/>
      <c r="HH12" s="360"/>
      <c r="HI12" s="360"/>
      <c r="HJ12" s="360"/>
      <c r="HK12" s="360"/>
      <c r="HL12" s="360"/>
      <c r="HM12" s="360"/>
      <c r="HN12" s="360"/>
      <c r="HO12" s="360"/>
      <c r="HP12" s="360"/>
      <c r="HQ12" s="360"/>
      <c r="HR12" s="360"/>
      <c r="HS12" s="360"/>
      <c r="HT12" s="360"/>
      <c r="HU12" s="360"/>
      <c r="HV12" s="360"/>
      <c r="HW12" s="360"/>
      <c r="HX12" s="360"/>
      <c r="HY12" s="360"/>
      <c r="HZ12" s="360"/>
      <c r="IA12" s="360"/>
      <c r="IB12" s="360"/>
      <c r="IC12" s="360"/>
      <c r="ID12" s="360"/>
    </row>
    <row r="13" spans="1:238" s="342" customFormat="1" ht="21.75" customHeight="1">
      <c r="A13" s="366" t="s">
        <v>17</v>
      </c>
      <c r="B13" s="367">
        <v>350</v>
      </c>
      <c r="C13" s="367">
        <v>1981</v>
      </c>
      <c r="D13" s="368">
        <v>536</v>
      </c>
      <c r="E13" s="369">
        <f t="shared" si="0"/>
        <v>27.06</v>
      </c>
      <c r="F13" s="370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0"/>
      <c r="BL13" s="360"/>
      <c r="BM13" s="360"/>
      <c r="BN13" s="360"/>
      <c r="BO13" s="360"/>
      <c r="BP13" s="360"/>
      <c r="BQ13" s="360"/>
      <c r="BR13" s="360"/>
      <c r="BS13" s="360"/>
      <c r="BT13" s="360"/>
      <c r="BU13" s="360"/>
      <c r="BV13" s="360"/>
      <c r="BW13" s="360"/>
      <c r="BX13" s="360"/>
      <c r="BY13" s="360"/>
      <c r="BZ13" s="360"/>
      <c r="CA13" s="360"/>
      <c r="CB13" s="360"/>
      <c r="CC13" s="360"/>
      <c r="CD13" s="360"/>
      <c r="CE13" s="360"/>
      <c r="CF13" s="360"/>
      <c r="CG13" s="360"/>
      <c r="CH13" s="360"/>
      <c r="CI13" s="360"/>
      <c r="CJ13" s="360"/>
      <c r="CK13" s="360"/>
      <c r="CL13" s="360"/>
      <c r="CM13" s="360"/>
      <c r="CN13" s="360"/>
      <c r="CO13" s="360"/>
      <c r="CP13" s="360"/>
      <c r="CQ13" s="360"/>
      <c r="CR13" s="360"/>
      <c r="CS13" s="360"/>
      <c r="CT13" s="360"/>
      <c r="CU13" s="360"/>
      <c r="CV13" s="360"/>
      <c r="CW13" s="360"/>
      <c r="CX13" s="360"/>
      <c r="CY13" s="360"/>
      <c r="CZ13" s="360"/>
      <c r="DA13" s="360"/>
      <c r="DB13" s="360"/>
      <c r="DC13" s="360"/>
      <c r="DD13" s="360"/>
      <c r="DE13" s="360"/>
      <c r="DF13" s="360"/>
      <c r="DG13" s="360"/>
      <c r="DH13" s="360"/>
      <c r="DI13" s="360"/>
      <c r="DJ13" s="360"/>
      <c r="DK13" s="360"/>
      <c r="DL13" s="360"/>
      <c r="DM13" s="360"/>
      <c r="DN13" s="360"/>
      <c r="DO13" s="360"/>
      <c r="DP13" s="360"/>
      <c r="DQ13" s="360"/>
      <c r="DR13" s="360"/>
      <c r="DS13" s="360"/>
      <c r="DT13" s="360"/>
      <c r="DU13" s="360"/>
      <c r="DV13" s="360"/>
      <c r="DW13" s="360"/>
      <c r="DX13" s="360"/>
      <c r="DY13" s="360"/>
      <c r="DZ13" s="360"/>
      <c r="EA13" s="360"/>
      <c r="EB13" s="360"/>
      <c r="EC13" s="360"/>
      <c r="ED13" s="360"/>
      <c r="EE13" s="360"/>
      <c r="EF13" s="360"/>
      <c r="EG13" s="360"/>
      <c r="EH13" s="360"/>
      <c r="EI13" s="360"/>
      <c r="EJ13" s="360"/>
      <c r="EK13" s="360"/>
      <c r="EL13" s="360"/>
      <c r="EM13" s="360"/>
      <c r="EN13" s="360"/>
      <c r="EO13" s="360"/>
      <c r="EP13" s="360"/>
      <c r="EQ13" s="360"/>
      <c r="ER13" s="360"/>
      <c r="ES13" s="360"/>
      <c r="ET13" s="360"/>
      <c r="EU13" s="360"/>
      <c r="EV13" s="360"/>
      <c r="EW13" s="360"/>
      <c r="EX13" s="360"/>
      <c r="EY13" s="360"/>
      <c r="EZ13" s="360"/>
      <c r="FA13" s="360"/>
      <c r="FB13" s="360"/>
      <c r="FC13" s="360"/>
      <c r="FD13" s="360"/>
      <c r="FE13" s="360"/>
      <c r="FF13" s="360"/>
      <c r="FG13" s="360"/>
      <c r="FH13" s="360"/>
      <c r="FI13" s="360"/>
      <c r="FJ13" s="360"/>
      <c r="FK13" s="360"/>
      <c r="FL13" s="360"/>
      <c r="FM13" s="360"/>
      <c r="FN13" s="360"/>
      <c r="FO13" s="360"/>
      <c r="FP13" s="360"/>
      <c r="FQ13" s="360"/>
      <c r="FR13" s="360"/>
      <c r="FS13" s="360"/>
      <c r="FT13" s="360"/>
      <c r="FU13" s="360"/>
      <c r="FV13" s="360"/>
      <c r="FW13" s="360"/>
      <c r="FX13" s="360"/>
      <c r="FY13" s="360"/>
      <c r="FZ13" s="360"/>
      <c r="GA13" s="360"/>
      <c r="GB13" s="360"/>
      <c r="GC13" s="360"/>
      <c r="GD13" s="360"/>
      <c r="GE13" s="360"/>
      <c r="GF13" s="360"/>
      <c r="GG13" s="360"/>
      <c r="GH13" s="360"/>
      <c r="GI13" s="360"/>
      <c r="GJ13" s="360"/>
      <c r="GK13" s="360"/>
      <c r="GL13" s="360"/>
      <c r="GM13" s="360"/>
      <c r="GN13" s="360"/>
      <c r="GO13" s="360"/>
      <c r="GP13" s="360"/>
      <c r="GQ13" s="360"/>
      <c r="GR13" s="360"/>
      <c r="GS13" s="360"/>
      <c r="GT13" s="360"/>
      <c r="GU13" s="360"/>
      <c r="GV13" s="360"/>
      <c r="GW13" s="360"/>
      <c r="GX13" s="360"/>
      <c r="GY13" s="360"/>
      <c r="GZ13" s="360"/>
      <c r="HA13" s="360"/>
      <c r="HB13" s="360"/>
      <c r="HC13" s="360"/>
      <c r="HD13" s="360"/>
      <c r="HE13" s="360"/>
      <c r="HF13" s="360"/>
      <c r="HG13" s="360"/>
      <c r="HH13" s="360"/>
      <c r="HI13" s="360"/>
      <c r="HJ13" s="360"/>
      <c r="HK13" s="360"/>
      <c r="HL13" s="360"/>
      <c r="HM13" s="360"/>
      <c r="HN13" s="360"/>
      <c r="HO13" s="360"/>
      <c r="HP13" s="360"/>
      <c r="HQ13" s="360"/>
      <c r="HR13" s="360"/>
      <c r="HS13" s="360"/>
      <c r="HT13" s="360"/>
      <c r="HU13" s="360"/>
      <c r="HV13" s="360"/>
      <c r="HW13" s="360"/>
      <c r="HX13" s="360"/>
      <c r="HY13" s="360"/>
      <c r="HZ13" s="360"/>
      <c r="IA13" s="360"/>
      <c r="IB13" s="360"/>
      <c r="IC13" s="360"/>
      <c r="ID13" s="360"/>
    </row>
    <row r="14" spans="1:238" s="342" customFormat="1" ht="21.75" customHeight="1">
      <c r="A14" s="366" t="s">
        <v>18</v>
      </c>
      <c r="B14" s="367">
        <v>380</v>
      </c>
      <c r="C14" s="367">
        <v>147</v>
      </c>
      <c r="D14" s="368">
        <v>160</v>
      </c>
      <c r="E14" s="369">
        <f t="shared" si="0"/>
        <v>108.84</v>
      </c>
      <c r="F14" s="37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0"/>
      <c r="AK14" s="360"/>
      <c r="AL14" s="360"/>
      <c r="AM14" s="360"/>
      <c r="AN14" s="360"/>
      <c r="AO14" s="360"/>
      <c r="AP14" s="360"/>
      <c r="AQ14" s="360"/>
      <c r="AR14" s="360"/>
      <c r="AS14" s="360"/>
      <c r="AT14" s="360"/>
      <c r="AU14" s="360"/>
      <c r="AV14" s="360"/>
      <c r="AW14" s="360"/>
      <c r="AX14" s="360"/>
      <c r="AY14" s="360"/>
      <c r="AZ14" s="360"/>
      <c r="BA14" s="360"/>
      <c r="BB14" s="360"/>
      <c r="BC14" s="360"/>
      <c r="BD14" s="360"/>
      <c r="BE14" s="360"/>
      <c r="BF14" s="360"/>
      <c r="BG14" s="360"/>
      <c r="BH14" s="360"/>
      <c r="BI14" s="360"/>
      <c r="BJ14" s="360"/>
      <c r="BK14" s="360"/>
      <c r="BL14" s="360"/>
      <c r="BM14" s="360"/>
      <c r="BN14" s="360"/>
      <c r="BO14" s="360"/>
      <c r="BP14" s="360"/>
      <c r="BQ14" s="360"/>
      <c r="BR14" s="360"/>
      <c r="BS14" s="360"/>
      <c r="BT14" s="360"/>
      <c r="BU14" s="360"/>
      <c r="BV14" s="360"/>
      <c r="BW14" s="360"/>
      <c r="BX14" s="360"/>
      <c r="BY14" s="360"/>
      <c r="BZ14" s="360"/>
      <c r="CA14" s="360"/>
      <c r="CB14" s="360"/>
      <c r="CC14" s="360"/>
      <c r="CD14" s="360"/>
      <c r="CE14" s="360"/>
      <c r="CF14" s="360"/>
      <c r="CG14" s="360"/>
      <c r="CH14" s="360"/>
      <c r="CI14" s="360"/>
      <c r="CJ14" s="360"/>
      <c r="CK14" s="360"/>
      <c r="CL14" s="360"/>
      <c r="CM14" s="360"/>
      <c r="CN14" s="360"/>
      <c r="CO14" s="360"/>
      <c r="CP14" s="360"/>
      <c r="CQ14" s="360"/>
      <c r="CR14" s="360"/>
      <c r="CS14" s="360"/>
      <c r="CT14" s="360"/>
      <c r="CU14" s="360"/>
      <c r="CV14" s="360"/>
      <c r="CW14" s="360"/>
      <c r="CX14" s="360"/>
      <c r="CY14" s="360"/>
      <c r="CZ14" s="360"/>
      <c r="DA14" s="360"/>
      <c r="DB14" s="360"/>
      <c r="DC14" s="360"/>
      <c r="DD14" s="360"/>
      <c r="DE14" s="360"/>
      <c r="DF14" s="360"/>
      <c r="DG14" s="360"/>
      <c r="DH14" s="360"/>
      <c r="DI14" s="360"/>
      <c r="DJ14" s="360"/>
      <c r="DK14" s="360"/>
      <c r="DL14" s="360"/>
      <c r="DM14" s="360"/>
      <c r="DN14" s="360"/>
      <c r="DO14" s="360"/>
      <c r="DP14" s="360"/>
      <c r="DQ14" s="360"/>
      <c r="DR14" s="360"/>
      <c r="DS14" s="360"/>
      <c r="DT14" s="360"/>
      <c r="DU14" s="360"/>
      <c r="DV14" s="360"/>
      <c r="DW14" s="360"/>
      <c r="DX14" s="360"/>
      <c r="DY14" s="360"/>
      <c r="DZ14" s="360"/>
      <c r="EA14" s="360"/>
      <c r="EB14" s="360"/>
      <c r="EC14" s="360"/>
      <c r="ED14" s="360"/>
      <c r="EE14" s="360"/>
      <c r="EF14" s="360"/>
      <c r="EG14" s="360"/>
      <c r="EH14" s="360"/>
      <c r="EI14" s="360"/>
      <c r="EJ14" s="360"/>
      <c r="EK14" s="360"/>
      <c r="EL14" s="360"/>
      <c r="EM14" s="360"/>
      <c r="EN14" s="360"/>
      <c r="EO14" s="360"/>
      <c r="EP14" s="360"/>
      <c r="EQ14" s="360"/>
      <c r="ER14" s="360"/>
      <c r="ES14" s="360"/>
      <c r="ET14" s="360"/>
      <c r="EU14" s="360"/>
      <c r="EV14" s="360"/>
      <c r="EW14" s="360"/>
      <c r="EX14" s="360"/>
      <c r="EY14" s="360"/>
      <c r="EZ14" s="360"/>
      <c r="FA14" s="360"/>
      <c r="FB14" s="360"/>
      <c r="FC14" s="360"/>
      <c r="FD14" s="360"/>
      <c r="FE14" s="360"/>
      <c r="FF14" s="360"/>
      <c r="FG14" s="360"/>
      <c r="FH14" s="360"/>
      <c r="FI14" s="360"/>
      <c r="FJ14" s="360"/>
      <c r="FK14" s="360"/>
      <c r="FL14" s="360"/>
      <c r="FM14" s="360"/>
      <c r="FN14" s="360"/>
      <c r="FO14" s="360"/>
      <c r="FP14" s="360"/>
      <c r="FQ14" s="360"/>
      <c r="FR14" s="360"/>
      <c r="FS14" s="360"/>
      <c r="FT14" s="360"/>
      <c r="FU14" s="360"/>
      <c r="FV14" s="360"/>
      <c r="FW14" s="360"/>
      <c r="FX14" s="360"/>
      <c r="FY14" s="360"/>
      <c r="FZ14" s="360"/>
      <c r="GA14" s="360"/>
      <c r="GB14" s="360"/>
      <c r="GC14" s="360"/>
      <c r="GD14" s="360"/>
      <c r="GE14" s="360"/>
      <c r="GF14" s="360"/>
      <c r="GG14" s="360"/>
      <c r="GH14" s="360"/>
      <c r="GI14" s="360"/>
      <c r="GJ14" s="360"/>
      <c r="GK14" s="360"/>
      <c r="GL14" s="360"/>
      <c r="GM14" s="360"/>
      <c r="GN14" s="360"/>
      <c r="GO14" s="360"/>
      <c r="GP14" s="360"/>
      <c r="GQ14" s="360"/>
      <c r="GR14" s="360"/>
      <c r="GS14" s="360"/>
      <c r="GT14" s="360"/>
      <c r="GU14" s="360"/>
      <c r="GV14" s="360"/>
      <c r="GW14" s="360"/>
      <c r="GX14" s="360"/>
      <c r="GY14" s="360"/>
      <c r="GZ14" s="360"/>
      <c r="HA14" s="360"/>
      <c r="HB14" s="360"/>
      <c r="HC14" s="360"/>
      <c r="HD14" s="360"/>
      <c r="HE14" s="360"/>
      <c r="HF14" s="360"/>
      <c r="HG14" s="360"/>
      <c r="HH14" s="360"/>
      <c r="HI14" s="360"/>
      <c r="HJ14" s="360"/>
      <c r="HK14" s="360"/>
      <c r="HL14" s="360"/>
      <c r="HM14" s="360"/>
      <c r="HN14" s="360"/>
      <c r="HO14" s="360"/>
      <c r="HP14" s="360"/>
      <c r="HQ14" s="360"/>
      <c r="HR14" s="360"/>
      <c r="HS14" s="360"/>
      <c r="HT14" s="360"/>
      <c r="HU14" s="360"/>
      <c r="HV14" s="360"/>
      <c r="HW14" s="360"/>
      <c r="HX14" s="360"/>
      <c r="HY14" s="360"/>
      <c r="HZ14" s="360"/>
      <c r="IA14" s="360"/>
      <c r="IB14" s="360"/>
      <c r="IC14" s="360"/>
      <c r="ID14" s="360"/>
    </row>
    <row r="15" spans="1:238" s="342" customFormat="1" ht="21.75" customHeight="1">
      <c r="A15" s="366" t="s">
        <v>19</v>
      </c>
      <c r="B15" s="367">
        <v>2100</v>
      </c>
      <c r="C15" s="367">
        <v>625</v>
      </c>
      <c r="D15" s="368">
        <v>882</v>
      </c>
      <c r="E15" s="369">
        <f t="shared" si="0"/>
        <v>141.12</v>
      </c>
      <c r="F15" s="370"/>
      <c r="G15" s="360"/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0"/>
      <c r="AO15" s="360"/>
      <c r="AP15" s="360"/>
      <c r="AQ15" s="360"/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0"/>
      <c r="BL15" s="360"/>
      <c r="BM15" s="360"/>
      <c r="BN15" s="360"/>
      <c r="BO15" s="360"/>
      <c r="BP15" s="360"/>
      <c r="BQ15" s="360"/>
      <c r="BR15" s="360"/>
      <c r="BS15" s="360"/>
      <c r="BT15" s="360"/>
      <c r="BU15" s="360"/>
      <c r="BV15" s="360"/>
      <c r="BW15" s="360"/>
      <c r="BX15" s="360"/>
      <c r="BY15" s="360"/>
      <c r="BZ15" s="360"/>
      <c r="CA15" s="360"/>
      <c r="CB15" s="360"/>
      <c r="CC15" s="360"/>
      <c r="CD15" s="360"/>
      <c r="CE15" s="360"/>
      <c r="CF15" s="360"/>
      <c r="CG15" s="360"/>
      <c r="CH15" s="360"/>
      <c r="CI15" s="360"/>
      <c r="CJ15" s="360"/>
      <c r="CK15" s="360"/>
      <c r="CL15" s="360"/>
      <c r="CM15" s="360"/>
      <c r="CN15" s="360"/>
      <c r="CO15" s="360"/>
      <c r="CP15" s="360"/>
      <c r="CQ15" s="360"/>
      <c r="CR15" s="360"/>
      <c r="CS15" s="360"/>
      <c r="CT15" s="360"/>
      <c r="CU15" s="360"/>
      <c r="CV15" s="360"/>
      <c r="CW15" s="360"/>
      <c r="CX15" s="360"/>
      <c r="CY15" s="360"/>
      <c r="CZ15" s="360"/>
      <c r="DA15" s="360"/>
      <c r="DB15" s="360"/>
      <c r="DC15" s="360"/>
      <c r="DD15" s="360"/>
      <c r="DE15" s="360"/>
      <c r="DF15" s="360"/>
      <c r="DG15" s="360"/>
      <c r="DH15" s="360"/>
      <c r="DI15" s="360"/>
      <c r="DJ15" s="360"/>
      <c r="DK15" s="360"/>
      <c r="DL15" s="360"/>
      <c r="DM15" s="360"/>
      <c r="DN15" s="360"/>
      <c r="DO15" s="360"/>
      <c r="DP15" s="360"/>
      <c r="DQ15" s="360"/>
      <c r="DR15" s="360"/>
      <c r="DS15" s="360"/>
      <c r="DT15" s="360"/>
      <c r="DU15" s="360"/>
      <c r="DV15" s="360"/>
      <c r="DW15" s="360"/>
      <c r="DX15" s="360"/>
      <c r="DY15" s="360"/>
      <c r="DZ15" s="360"/>
      <c r="EA15" s="360"/>
      <c r="EB15" s="360"/>
      <c r="EC15" s="360"/>
      <c r="ED15" s="360"/>
      <c r="EE15" s="360"/>
      <c r="EF15" s="360"/>
      <c r="EG15" s="360"/>
      <c r="EH15" s="360"/>
      <c r="EI15" s="360"/>
      <c r="EJ15" s="360"/>
      <c r="EK15" s="360"/>
      <c r="EL15" s="360"/>
      <c r="EM15" s="360"/>
      <c r="EN15" s="360"/>
      <c r="EO15" s="360"/>
      <c r="EP15" s="360"/>
      <c r="EQ15" s="360"/>
      <c r="ER15" s="360"/>
      <c r="ES15" s="360"/>
      <c r="ET15" s="360"/>
      <c r="EU15" s="360"/>
      <c r="EV15" s="360"/>
      <c r="EW15" s="360"/>
      <c r="EX15" s="360"/>
      <c r="EY15" s="360"/>
      <c r="EZ15" s="360"/>
      <c r="FA15" s="360"/>
      <c r="FB15" s="360"/>
      <c r="FC15" s="360"/>
      <c r="FD15" s="360"/>
      <c r="FE15" s="360"/>
      <c r="FF15" s="360"/>
      <c r="FG15" s="360"/>
      <c r="FH15" s="360"/>
      <c r="FI15" s="360"/>
      <c r="FJ15" s="360"/>
      <c r="FK15" s="360"/>
      <c r="FL15" s="360"/>
      <c r="FM15" s="360"/>
      <c r="FN15" s="360"/>
      <c r="FO15" s="360"/>
      <c r="FP15" s="360"/>
      <c r="FQ15" s="360"/>
      <c r="FR15" s="360"/>
      <c r="FS15" s="360"/>
      <c r="FT15" s="360"/>
      <c r="FU15" s="360"/>
      <c r="FV15" s="360"/>
      <c r="FW15" s="360"/>
      <c r="FX15" s="360"/>
      <c r="FY15" s="360"/>
      <c r="FZ15" s="360"/>
      <c r="GA15" s="360"/>
      <c r="GB15" s="360"/>
      <c r="GC15" s="360"/>
      <c r="GD15" s="360"/>
      <c r="GE15" s="360"/>
      <c r="GF15" s="360"/>
      <c r="GG15" s="360"/>
      <c r="GH15" s="360"/>
      <c r="GI15" s="360"/>
      <c r="GJ15" s="360"/>
      <c r="GK15" s="360"/>
      <c r="GL15" s="360"/>
      <c r="GM15" s="360"/>
      <c r="GN15" s="360"/>
      <c r="GO15" s="360"/>
      <c r="GP15" s="360"/>
      <c r="GQ15" s="360"/>
      <c r="GR15" s="360"/>
      <c r="GS15" s="360"/>
      <c r="GT15" s="360"/>
      <c r="GU15" s="360"/>
      <c r="GV15" s="360"/>
      <c r="GW15" s="360"/>
      <c r="GX15" s="360"/>
      <c r="GY15" s="360"/>
      <c r="GZ15" s="360"/>
      <c r="HA15" s="360"/>
      <c r="HB15" s="360"/>
      <c r="HC15" s="360"/>
      <c r="HD15" s="360"/>
      <c r="HE15" s="360"/>
      <c r="HF15" s="360"/>
      <c r="HG15" s="360"/>
      <c r="HH15" s="360"/>
      <c r="HI15" s="360"/>
      <c r="HJ15" s="360"/>
      <c r="HK15" s="360"/>
      <c r="HL15" s="360"/>
      <c r="HM15" s="360"/>
      <c r="HN15" s="360"/>
      <c r="HO15" s="360"/>
      <c r="HP15" s="360"/>
      <c r="HQ15" s="360"/>
      <c r="HR15" s="360"/>
      <c r="HS15" s="360"/>
      <c r="HT15" s="360"/>
      <c r="HU15" s="360"/>
      <c r="HV15" s="360"/>
      <c r="HW15" s="360"/>
      <c r="HX15" s="360"/>
      <c r="HY15" s="360"/>
      <c r="HZ15" s="360"/>
      <c r="IA15" s="360"/>
      <c r="IB15" s="360"/>
      <c r="IC15" s="360"/>
      <c r="ID15" s="360"/>
    </row>
    <row r="16" spans="1:238" s="342" customFormat="1" ht="21.75" customHeight="1">
      <c r="A16" s="366" t="s">
        <v>20</v>
      </c>
      <c r="B16" s="367">
        <v>800</v>
      </c>
      <c r="C16" s="367">
        <v>796</v>
      </c>
      <c r="D16" s="368">
        <v>798</v>
      </c>
      <c r="E16" s="369">
        <f t="shared" si="0"/>
        <v>100.25</v>
      </c>
      <c r="F16" s="37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Z16" s="360"/>
      <c r="AA16" s="360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60"/>
      <c r="AP16" s="360"/>
      <c r="AQ16" s="360"/>
      <c r="AR16" s="360"/>
      <c r="AS16" s="360"/>
      <c r="AT16" s="360"/>
      <c r="AU16" s="360"/>
      <c r="AV16" s="360"/>
      <c r="AW16" s="360"/>
      <c r="AX16" s="360"/>
      <c r="AY16" s="360"/>
      <c r="AZ16" s="360"/>
      <c r="BA16" s="360"/>
      <c r="BB16" s="360"/>
      <c r="BC16" s="360"/>
      <c r="BD16" s="360"/>
      <c r="BE16" s="360"/>
      <c r="BF16" s="360"/>
      <c r="BG16" s="360"/>
      <c r="BH16" s="360"/>
      <c r="BI16" s="360"/>
      <c r="BJ16" s="360"/>
      <c r="BK16" s="360"/>
      <c r="BL16" s="360"/>
      <c r="BM16" s="360"/>
      <c r="BN16" s="360"/>
      <c r="BO16" s="360"/>
      <c r="BP16" s="360"/>
      <c r="BQ16" s="360"/>
      <c r="BR16" s="360"/>
      <c r="BS16" s="360"/>
      <c r="BT16" s="360"/>
      <c r="BU16" s="360"/>
      <c r="BV16" s="360"/>
      <c r="BW16" s="360"/>
      <c r="BX16" s="360"/>
      <c r="BY16" s="360"/>
      <c r="BZ16" s="360"/>
      <c r="CA16" s="360"/>
      <c r="CB16" s="360"/>
      <c r="CC16" s="360"/>
      <c r="CD16" s="360"/>
      <c r="CE16" s="360"/>
      <c r="CF16" s="360"/>
      <c r="CG16" s="360"/>
      <c r="CH16" s="360"/>
      <c r="CI16" s="360"/>
      <c r="CJ16" s="360"/>
      <c r="CK16" s="360"/>
      <c r="CL16" s="360"/>
      <c r="CM16" s="360"/>
      <c r="CN16" s="360"/>
      <c r="CO16" s="360"/>
      <c r="CP16" s="360"/>
      <c r="CQ16" s="360"/>
      <c r="CR16" s="360"/>
      <c r="CS16" s="360"/>
      <c r="CT16" s="360"/>
      <c r="CU16" s="360"/>
      <c r="CV16" s="360"/>
      <c r="CW16" s="360"/>
      <c r="CX16" s="360"/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0"/>
      <c r="DK16" s="360"/>
      <c r="DL16" s="360"/>
      <c r="DM16" s="360"/>
      <c r="DN16" s="360"/>
      <c r="DO16" s="360"/>
      <c r="DP16" s="360"/>
      <c r="DQ16" s="360"/>
      <c r="DR16" s="360"/>
      <c r="DS16" s="360"/>
      <c r="DT16" s="360"/>
      <c r="DU16" s="360"/>
      <c r="DV16" s="360"/>
      <c r="DW16" s="360"/>
      <c r="DX16" s="360"/>
      <c r="DY16" s="360"/>
      <c r="DZ16" s="360"/>
      <c r="EA16" s="360"/>
      <c r="EB16" s="360"/>
      <c r="EC16" s="360"/>
      <c r="ED16" s="360"/>
      <c r="EE16" s="360"/>
      <c r="EF16" s="360"/>
      <c r="EG16" s="360"/>
      <c r="EH16" s="360"/>
      <c r="EI16" s="360"/>
      <c r="EJ16" s="360"/>
      <c r="EK16" s="360"/>
      <c r="EL16" s="360"/>
      <c r="EM16" s="360"/>
      <c r="EN16" s="360"/>
      <c r="EO16" s="360"/>
      <c r="EP16" s="360"/>
      <c r="EQ16" s="360"/>
      <c r="ER16" s="360"/>
      <c r="ES16" s="360"/>
      <c r="ET16" s="360"/>
      <c r="EU16" s="360"/>
      <c r="EV16" s="360"/>
      <c r="EW16" s="360"/>
      <c r="EX16" s="360"/>
      <c r="EY16" s="360"/>
      <c r="EZ16" s="360"/>
      <c r="FA16" s="360"/>
      <c r="FB16" s="360"/>
      <c r="FC16" s="360"/>
      <c r="FD16" s="360"/>
      <c r="FE16" s="360"/>
      <c r="FF16" s="360"/>
      <c r="FG16" s="360"/>
      <c r="FH16" s="360"/>
      <c r="FI16" s="360"/>
      <c r="FJ16" s="360"/>
      <c r="FK16" s="360"/>
      <c r="FL16" s="360"/>
      <c r="FM16" s="360"/>
      <c r="FN16" s="360"/>
      <c r="FO16" s="360"/>
      <c r="FP16" s="360"/>
      <c r="FQ16" s="360"/>
      <c r="FR16" s="360"/>
      <c r="FS16" s="360"/>
      <c r="FT16" s="360"/>
      <c r="FU16" s="360"/>
      <c r="FV16" s="360"/>
      <c r="FW16" s="360"/>
      <c r="FX16" s="360"/>
      <c r="FY16" s="360"/>
      <c r="FZ16" s="360"/>
      <c r="GA16" s="360"/>
      <c r="GB16" s="360"/>
      <c r="GC16" s="360"/>
      <c r="GD16" s="360"/>
      <c r="GE16" s="360"/>
      <c r="GF16" s="360"/>
      <c r="GG16" s="360"/>
      <c r="GH16" s="360"/>
      <c r="GI16" s="360"/>
      <c r="GJ16" s="360"/>
      <c r="GK16" s="360"/>
      <c r="GL16" s="360"/>
      <c r="GM16" s="360"/>
      <c r="GN16" s="360"/>
      <c r="GO16" s="360"/>
      <c r="GP16" s="360"/>
      <c r="GQ16" s="360"/>
      <c r="GR16" s="360"/>
      <c r="GS16" s="360"/>
      <c r="GT16" s="360"/>
      <c r="GU16" s="360"/>
      <c r="GV16" s="360"/>
      <c r="GW16" s="360"/>
      <c r="GX16" s="360"/>
      <c r="GY16" s="360"/>
      <c r="GZ16" s="360"/>
      <c r="HA16" s="360"/>
      <c r="HB16" s="360"/>
      <c r="HC16" s="360"/>
      <c r="HD16" s="360"/>
      <c r="HE16" s="360"/>
      <c r="HF16" s="360"/>
      <c r="HG16" s="360"/>
      <c r="HH16" s="360"/>
      <c r="HI16" s="360"/>
      <c r="HJ16" s="360"/>
      <c r="HK16" s="360"/>
      <c r="HL16" s="360"/>
      <c r="HM16" s="360"/>
      <c r="HN16" s="360"/>
      <c r="HO16" s="360"/>
      <c r="HP16" s="360"/>
      <c r="HQ16" s="360"/>
      <c r="HR16" s="360"/>
      <c r="HS16" s="360"/>
      <c r="HT16" s="360"/>
      <c r="HU16" s="360"/>
      <c r="HV16" s="360"/>
      <c r="HW16" s="360"/>
      <c r="HX16" s="360"/>
      <c r="HY16" s="360"/>
      <c r="HZ16" s="360"/>
      <c r="IA16" s="360"/>
      <c r="IB16" s="360"/>
      <c r="IC16" s="360"/>
      <c r="ID16" s="360"/>
    </row>
    <row r="17" spans="1:238" s="342" customFormat="1" ht="21.75" customHeight="1">
      <c r="A17" s="366" t="s">
        <v>21</v>
      </c>
      <c r="B17" s="367">
        <v>4230</v>
      </c>
      <c r="C17" s="367">
        <f>815+833+500</f>
        <v>2148</v>
      </c>
      <c r="D17" s="368">
        <v>1598</v>
      </c>
      <c r="E17" s="369">
        <f t="shared" si="0"/>
        <v>74.39</v>
      </c>
      <c r="F17" s="37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360"/>
      <c r="CD17" s="360"/>
      <c r="CE17" s="360"/>
      <c r="CF17" s="360"/>
      <c r="CG17" s="360"/>
      <c r="CH17" s="360"/>
      <c r="CI17" s="360"/>
      <c r="CJ17" s="360"/>
      <c r="CK17" s="360"/>
      <c r="CL17" s="360"/>
      <c r="CM17" s="360"/>
      <c r="CN17" s="360"/>
      <c r="CO17" s="360"/>
      <c r="CP17" s="360"/>
      <c r="CQ17" s="360"/>
      <c r="CR17" s="360"/>
      <c r="CS17" s="360"/>
      <c r="CT17" s="360"/>
      <c r="CU17" s="360"/>
      <c r="CV17" s="360"/>
      <c r="CW17" s="360"/>
      <c r="CX17" s="360"/>
      <c r="CY17" s="360"/>
      <c r="CZ17" s="360"/>
      <c r="DA17" s="360"/>
      <c r="DB17" s="360"/>
      <c r="DC17" s="360"/>
      <c r="DD17" s="360"/>
      <c r="DE17" s="360"/>
      <c r="DF17" s="360"/>
      <c r="DG17" s="360"/>
      <c r="DH17" s="360"/>
      <c r="DI17" s="360"/>
      <c r="DJ17" s="360"/>
      <c r="DK17" s="360"/>
      <c r="DL17" s="360"/>
      <c r="DM17" s="360"/>
      <c r="DN17" s="360"/>
      <c r="DO17" s="360"/>
      <c r="DP17" s="360"/>
      <c r="DQ17" s="360"/>
      <c r="DR17" s="360"/>
      <c r="DS17" s="360"/>
      <c r="DT17" s="360"/>
      <c r="DU17" s="360"/>
      <c r="DV17" s="360"/>
      <c r="DW17" s="360"/>
      <c r="DX17" s="360"/>
      <c r="DY17" s="360"/>
      <c r="DZ17" s="360"/>
      <c r="EA17" s="360"/>
      <c r="EB17" s="360"/>
      <c r="EC17" s="360"/>
      <c r="ED17" s="360"/>
      <c r="EE17" s="360"/>
      <c r="EF17" s="360"/>
      <c r="EG17" s="360"/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0"/>
      <c r="EZ17" s="360"/>
      <c r="FA17" s="360"/>
      <c r="FB17" s="360"/>
      <c r="FC17" s="360"/>
      <c r="FD17" s="360"/>
      <c r="FE17" s="360"/>
      <c r="FF17" s="360"/>
      <c r="FG17" s="360"/>
      <c r="FH17" s="360"/>
      <c r="FI17" s="360"/>
      <c r="FJ17" s="360"/>
      <c r="FK17" s="360"/>
      <c r="FL17" s="360"/>
      <c r="FM17" s="360"/>
      <c r="FN17" s="360"/>
      <c r="FO17" s="360"/>
      <c r="FP17" s="360"/>
      <c r="FQ17" s="360"/>
      <c r="FR17" s="360"/>
      <c r="FS17" s="360"/>
      <c r="FT17" s="360"/>
      <c r="FU17" s="360"/>
      <c r="FV17" s="360"/>
      <c r="FW17" s="360"/>
      <c r="FX17" s="360"/>
      <c r="FY17" s="360"/>
      <c r="FZ17" s="360"/>
      <c r="GA17" s="360"/>
      <c r="GB17" s="360"/>
      <c r="GC17" s="360"/>
      <c r="GD17" s="360"/>
      <c r="GE17" s="360"/>
      <c r="GF17" s="360"/>
      <c r="GG17" s="360"/>
      <c r="GH17" s="360"/>
      <c r="GI17" s="360"/>
      <c r="GJ17" s="360"/>
      <c r="GK17" s="360"/>
      <c r="GL17" s="360"/>
      <c r="GM17" s="360"/>
      <c r="GN17" s="360"/>
      <c r="GO17" s="360"/>
      <c r="GP17" s="360"/>
      <c r="GQ17" s="360"/>
      <c r="GR17" s="360"/>
      <c r="GS17" s="360"/>
      <c r="GT17" s="360"/>
      <c r="GU17" s="360"/>
      <c r="GV17" s="360"/>
      <c r="GW17" s="360"/>
      <c r="GX17" s="360"/>
      <c r="GY17" s="360"/>
      <c r="GZ17" s="360"/>
      <c r="HA17" s="360"/>
      <c r="HB17" s="360"/>
      <c r="HC17" s="360"/>
      <c r="HD17" s="360"/>
      <c r="HE17" s="360"/>
      <c r="HF17" s="360"/>
      <c r="HG17" s="360"/>
      <c r="HH17" s="360"/>
      <c r="HI17" s="360"/>
      <c r="HJ17" s="360"/>
      <c r="HK17" s="360"/>
      <c r="HL17" s="360"/>
      <c r="HM17" s="360"/>
      <c r="HN17" s="360"/>
      <c r="HO17" s="360"/>
      <c r="HP17" s="360"/>
      <c r="HQ17" s="360"/>
      <c r="HR17" s="360"/>
      <c r="HS17" s="360"/>
      <c r="HT17" s="360"/>
      <c r="HU17" s="360"/>
      <c r="HV17" s="360"/>
      <c r="HW17" s="360"/>
      <c r="HX17" s="360"/>
      <c r="HY17" s="360"/>
      <c r="HZ17" s="360"/>
      <c r="IA17" s="360"/>
      <c r="IB17" s="360"/>
      <c r="IC17" s="360"/>
      <c r="ID17" s="360"/>
    </row>
    <row r="18" spans="1:238" s="342" customFormat="1" ht="21.75" customHeight="1">
      <c r="A18" s="366" t="s">
        <v>22</v>
      </c>
      <c r="B18" s="367">
        <v>5183</v>
      </c>
      <c r="C18" s="367">
        <v>5183</v>
      </c>
      <c r="D18" s="368">
        <v>6126</v>
      </c>
      <c r="E18" s="369">
        <f t="shared" si="0"/>
        <v>118.19</v>
      </c>
      <c r="F18" s="370"/>
      <c r="G18" s="360"/>
      <c r="H18" s="360"/>
      <c r="I18" s="360"/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  <c r="X18" s="360"/>
      <c r="Y18" s="360"/>
      <c r="Z18" s="360"/>
      <c r="AA18" s="360"/>
      <c r="AB18" s="360"/>
      <c r="AC18" s="360"/>
      <c r="AD18" s="360"/>
      <c r="AE18" s="360"/>
      <c r="AF18" s="360"/>
      <c r="AG18" s="360"/>
      <c r="AH18" s="360"/>
      <c r="AI18" s="360"/>
      <c r="AJ18" s="360"/>
      <c r="AK18" s="360"/>
      <c r="AL18" s="360"/>
      <c r="AM18" s="360"/>
      <c r="AN18" s="360"/>
      <c r="AO18" s="360"/>
      <c r="AP18" s="360"/>
      <c r="AQ18" s="360"/>
      <c r="AR18" s="360"/>
      <c r="AS18" s="360"/>
      <c r="AT18" s="360"/>
      <c r="AU18" s="360"/>
      <c r="AV18" s="360"/>
      <c r="AW18" s="360"/>
      <c r="AX18" s="360"/>
      <c r="AY18" s="360"/>
      <c r="AZ18" s="360"/>
      <c r="BA18" s="360"/>
      <c r="BB18" s="360"/>
      <c r="BC18" s="360"/>
      <c r="BD18" s="360"/>
      <c r="BE18" s="360"/>
      <c r="BF18" s="360"/>
      <c r="BG18" s="360"/>
      <c r="BH18" s="360"/>
      <c r="BI18" s="360"/>
      <c r="BJ18" s="360"/>
      <c r="BK18" s="360"/>
      <c r="BL18" s="360"/>
      <c r="BM18" s="360"/>
      <c r="BN18" s="360"/>
      <c r="BO18" s="360"/>
      <c r="BP18" s="360"/>
      <c r="BQ18" s="360"/>
      <c r="BR18" s="360"/>
      <c r="BS18" s="360"/>
      <c r="BT18" s="360"/>
      <c r="BU18" s="360"/>
      <c r="BV18" s="360"/>
      <c r="BW18" s="360"/>
      <c r="BX18" s="360"/>
      <c r="BY18" s="360"/>
      <c r="BZ18" s="360"/>
      <c r="CA18" s="360"/>
      <c r="CB18" s="360"/>
      <c r="CC18" s="360"/>
      <c r="CD18" s="360"/>
      <c r="CE18" s="360"/>
      <c r="CF18" s="360"/>
      <c r="CG18" s="360"/>
      <c r="CH18" s="360"/>
      <c r="CI18" s="360"/>
      <c r="CJ18" s="360"/>
      <c r="CK18" s="360"/>
      <c r="CL18" s="360"/>
      <c r="CM18" s="360"/>
      <c r="CN18" s="360"/>
      <c r="CO18" s="360"/>
      <c r="CP18" s="360"/>
      <c r="CQ18" s="360"/>
      <c r="CR18" s="360"/>
      <c r="CS18" s="360"/>
      <c r="CT18" s="360"/>
      <c r="CU18" s="360"/>
      <c r="CV18" s="360"/>
      <c r="CW18" s="360"/>
      <c r="CX18" s="360"/>
      <c r="CY18" s="360"/>
      <c r="CZ18" s="360"/>
      <c r="DA18" s="360"/>
      <c r="DB18" s="360"/>
      <c r="DC18" s="360"/>
      <c r="DD18" s="360"/>
      <c r="DE18" s="360"/>
      <c r="DF18" s="360"/>
      <c r="DG18" s="360"/>
      <c r="DH18" s="360"/>
      <c r="DI18" s="360"/>
      <c r="DJ18" s="360"/>
      <c r="DK18" s="360"/>
      <c r="DL18" s="360"/>
      <c r="DM18" s="360"/>
      <c r="DN18" s="360"/>
      <c r="DO18" s="360"/>
      <c r="DP18" s="360"/>
      <c r="DQ18" s="360"/>
      <c r="DR18" s="360"/>
      <c r="DS18" s="360"/>
      <c r="DT18" s="360"/>
      <c r="DU18" s="360"/>
      <c r="DV18" s="360"/>
      <c r="DW18" s="360"/>
      <c r="DX18" s="360"/>
      <c r="DY18" s="360"/>
      <c r="DZ18" s="360"/>
      <c r="EA18" s="360"/>
      <c r="EB18" s="360"/>
      <c r="EC18" s="360"/>
      <c r="ED18" s="360"/>
      <c r="EE18" s="360"/>
      <c r="EF18" s="360"/>
      <c r="EG18" s="360"/>
      <c r="EH18" s="360"/>
      <c r="EI18" s="360"/>
      <c r="EJ18" s="360"/>
      <c r="EK18" s="360"/>
      <c r="EL18" s="360"/>
      <c r="EM18" s="360"/>
      <c r="EN18" s="360"/>
      <c r="EO18" s="360"/>
      <c r="EP18" s="360"/>
      <c r="EQ18" s="360"/>
      <c r="ER18" s="360"/>
      <c r="ES18" s="360"/>
      <c r="ET18" s="360"/>
      <c r="EU18" s="360"/>
      <c r="EV18" s="360"/>
      <c r="EW18" s="360"/>
      <c r="EX18" s="360"/>
      <c r="EY18" s="360"/>
      <c r="EZ18" s="360"/>
      <c r="FA18" s="360"/>
      <c r="FB18" s="360"/>
      <c r="FC18" s="360"/>
      <c r="FD18" s="360"/>
      <c r="FE18" s="360"/>
      <c r="FF18" s="360"/>
      <c r="FG18" s="360"/>
      <c r="FH18" s="360"/>
      <c r="FI18" s="360"/>
      <c r="FJ18" s="360"/>
      <c r="FK18" s="360"/>
      <c r="FL18" s="360"/>
      <c r="FM18" s="360"/>
      <c r="FN18" s="360"/>
      <c r="FO18" s="360"/>
      <c r="FP18" s="360"/>
      <c r="FQ18" s="360"/>
      <c r="FR18" s="360"/>
      <c r="FS18" s="360"/>
      <c r="FT18" s="360"/>
      <c r="FU18" s="360"/>
      <c r="FV18" s="360"/>
      <c r="FW18" s="360"/>
      <c r="FX18" s="360"/>
      <c r="FY18" s="360"/>
      <c r="FZ18" s="360"/>
      <c r="GA18" s="360"/>
      <c r="GB18" s="360"/>
      <c r="GC18" s="360"/>
      <c r="GD18" s="360"/>
      <c r="GE18" s="360"/>
      <c r="GF18" s="360"/>
      <c r="GG18" s="360"/>
      <c r="GH18" s="360"/>
      <c r="GI18" s="360"/>
      <c r="GJ18" s="360"/>
      <c r="GK18" s="360"/>
      <c r="GL18" s="360"/>
      <c r="GM18" s="360"/>
      <c r="GN18" s="360"/>
      <c r="GO18" s="360"/>
      <c r="GP18" s="360"/>
      <c r="GQ18" s="360"/>
      <c r="GR18" s="360"/>
      <c r="GS18" s="360"/>
      <c r="GT18" s="360"/>
      <c r="GU18" s="360"/>
      <c r="GV18" s="360"/>
      <c r="GW18" s="360"/>
      <c r="GX18" s="360"/>
      <c r="GY18" s="360"/>
      <c r="GZ18" s="360"/>
      <c r="HA18" s="360"/>
      <c r="HB18" s="360"/>
      <c r="HC18" s="360"/>
      <c r="HD18" s="360"/>
      <c r="HE18" s="360"/>
      <c r="HF18" s="360"/>
      <c r="HG18" s="360"/>
      <c r="HH18" s="360"/>
      <c r="HI18" s="360"/>
      <c r="HJ18" s="360"/>
      <c r="HK18" s="360"/>
      <c r="HL18" s="360"/>
      <c r="HM18" s="360"/>
      <c r="HN18" s="360"/>
      <c r="HO18" s="360"/>
      <c r="HP18" s="360"/>
      <c r="HQ18" s="360"/>
      <c r="HR18" s="360"/>
      <c r="HS18" s="360"/>
      <c r="HT18" s="360"/>
      <c r="HU18" s="360"/>
      <c r="HV18" s="360"/>
      <c r="HW18" s="360"/>
      <c r="HX18" s="360"/>
      <c r="HY18" s="360"/>
      <c r="HZ18" s="360"/>
      <c r="IA18" s="360"/>
      <c r="IB18" s="360"/>
      <c r="IC18" s="360"/>
      <c r="ID18" s="360"/>
    </row>
    <row r="19" spans="1:238" s="342" customFormat="1" ht="21.75" customHeight="1">
      <c r="A19" s="366" t="s">
        <v>23</v>
      </c>
      <c r="B19" s="367"/>
      <c r="C19" s="367"/>
      <c r="D19" s="371"/>
      <c r="E19" s="369"/>
      <c r="F19" s="364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/>
      <c r="AE19" s="360"/>
      <c r="AF19" s="360"/>
      <c r="AG19" s="360"/>
      <c r="AH19" s="360"/>
      <c r="AI19" s="360"/>
      <c r="AJ19" s="360"/>
      <c r="AK19" s="360"/>
      <c r="AL19" s="360"/>
      <c r="AM19" s="360"/>
      <c r="AN19" s="360"/>
      <c r="AO19" s="360"/>
      <c r="AP19" s="360"/>
      <c r="AQ19" s="360"/>
      <c r="AR19" s="360"/>
      <c r="AS19" s="360"/>
      <c r="AT19" s="360"/>
      <c r="AU19" s="360"/>
      <c r="AV19" s="360"/>
      <c r="AW19" s="360"/>
      <c r="AX19" s="360"/>
      <c r="AY19" s="360"/>
      <c r="AZ19" s="360"/>
      <c r="BA19" s="360"/>
      <c r="BB19" s="360"/>
      <c r="BC19" s="360"/>
      <c r="BD19" s="360"/>
      <c r="BE19" s="360"/>
      <c r="BF19" s="360"/>
      <c r="BG19" s="360"/>
      <c r="BH19" s="360"/>
      <c r="BI19" s="360"/>
      <c r="BJ19" s="360"/>
      <c r="BK19" s="360"/>
      <c r="BL19" s="360"/>
      <c r="BM19" s="360"/>
      <c r="BN19" s="360"/>
      <c r="BO19" s="360"/>
      <c r="BP19" s="360"/>
      <c r="BQ19" s="360"/>
      <c r="BR19" s="360"/>
      <c r="BS19" s="360"/>
      <c r="BT19" s="360"/>
      <c r="BU19" s="360"/>
      <c r="BV19" s="360"/>
      <c r="BW19" s="360"/>
      <c r="BX19" s="360"/>
      <c r="BY19" s="360"/>
      <c r="BZ19" s="360"/>
      <c r="CA19" s="360"/>
      <c r="CB19" s="360"/>
      <c r="CC19" s="360"/>
      <c r="CD19" s="360"/>
      <c r="CE19" s="360"/>
      <c r="CF19" s="360"/>
      <c r="CG19" s="360"/>
      <c r="CH19" s="360"/>
      <c r="CI19" s="360"/>
      <c r="CJ19" s="360"/>
      <c r="CK19" s="360"/>
      <c r="CL19" s="360"/>
      <c r="CM19" s="360"/>
      <c r="CN19" s="360"/>
      <c r="CO19" s="360"/>
      <c r="CP19" s="360"/>
      <c r="CQ19" s="360"/>
      <c r="CR19" s="360"/>
      <c r="CS19" s="360"/>
      <c r="CT19" s="360"/>
      <c r="CU19" s="360"/>
      <c r="CV19" s="360"/>
      <c r="CW19" s="360"/>
      <c r="CX19" s="360"/>
      <c r="CY19" s="360"/>
      <c r="CZ19" s="360"/>
      <c r="DA19" s="360"/>
      <c r="DB19" s="360"/>
      <c r="DC19" s="360"/>
      <c r="DD19" s="360"/>
      <c r="DE19" s="360"/>
      <c r="DF19" s="360"/>
      <c r="DG19" s="360"/>
      <c r="DH19" s="360"/>
      <c r="DI19" s="360"/>
      <c r="DJ19" s="360"/>
      <c r="DK19" s="360"/>
      <c r="DL19" s="360"/>
      <c r="DM19" s="360"/>
      <c r="DN19" s="360"/>
      <c r="DO19" s="360"/>
      <c r="DP19" s="360"/>
      <c r="DQ19" s="360"/>
      <c r="DR19" s="360"/>
      <c r="DS19" s="360"/>
      <c r="DT19" s="360"/>
      <c r="DU19" s="360"/>
      <c r="DV19" s="360"/>
      <c r="DW19" s="360"/>
      <c r="DX19" s="360"/>
      <c r="DY19" s="360"/>
      <c r="DZ19" s="360"/>
      <c r="EA19" s="360"/>
      <c r="EB19" s="360"/>
      <c r="EC19" s="360"/>
      <c r="ED19" s="360"/>
      <c r="EE19" s="360"/>
      <c r="EF19" s="360"/>
      <c r="EG19" s="360"/>
      <c r="EH19" s="360"/>
      <c r="EI19" s="360"/>
      <c r="EJ19" s="360"/>
      <c r="EK19" s="360"/>
      <c r="EL19" s="360"/>
      <c r="EM19" s="360"/>
      <c r="EN19" s="360"/>
      <c r="EO19" s="360"/>
      <c r="EP19" s="360"/>
      <c r="EQ19" s="360"/>
      <c r="ER19" s="360"/>
      <c r="ES19" s="360"/>
      <c r="ET19" s="360"/>
      <c r="EU19" s="360"/>
      <c r="EV19" s="360"/>
      <c r="EW19" s="360"/>
      <c r="EX19" s="360"/>
      <c r="EY19" s="360"/>
      <c r="EZ19" s="360"/>
      <c r="FA19" s="360"/>
      <c r="FB19" s="360"/>
      <c r="FC19" s="360"/>
      <c r="FD19" s="360"/>
      <c r="FE19" s="360"/>
      <c r="FF19" s="360"/>
      <c r="FG19" s="360"/>
      <c r="FH19" s="360"/>
      <c r="FI19" s="360"/>
      <c r="FJ19" s="360"/>
      <c r="FK19" s="360"/>
      <c r="FL19" s="360"/>
      <c r="FM19" s="360"/>
      <c r="FN19" s="360"/>
      <c r="FO19" s="360"/>
      <c r="FP19" s="360"/>
      <c r="FQ19" s="360"/>
      <c r="FR19" s="360"/>
      <c r="FS19" s="360"/>
      <c r="FT19" s="360"/>
      <c r="FU19" s="360"/>
      <c r="FV19" s="360"/>
      <c r="FW19" s="360"/>
      <c r="FX19" s="360"/>
      <c r="FY19" s="360"/>
      <c r="FZ19" s="360"/>
      <c r="GA19" s="360"/>
      <c r="GB19" s="360"/>
      <c r="GC19" s="360"/>
      <c r="GD19" s="360"/>
      <c r="GE19" s="360"/>
      <c r="GF19" s="360"/>
      <c r="GG19" s="360"/>
      <c r="GH19" s="360"/>
      <c r="GI19" s="360"/>
      <c r="GJ19" s="360"/>
      <c r="GK19" s="360"/>
      <c r="GL19" s="360"/>
      <c r="GM19" s="360"/>
      <c r="GN19" s="360"/>
      <c r="GO19" s="360"/>
      <c r="GP19" s="360"/>
      <c r="GQ19" s="360"/>
      <c r="GR19" s="360"/>
      <c r="GS19" s="360"/>
      <c r="GT19" s="360"/>
      <c r="GU19" s="360"/>
      <c r="GV19" s="360"/>
      <c r="GW19" s="360"/>
      <c r="GX19" s="360"/>
      <c r="GY19" s="360"/>
      <c r="GZ19" s="360"/>
      <c r="HA19" s="360"/>
      <c r="HB19" s="360"/>
      <c r="HC19" s="360"/>
      <c r="HD19" s="360"/>
      <c r="HE19" s="360"/>
      <c r="HF19" s="360"/>
      <c r="HG19" s="360"/>
      <c r="HH19" s="360"/>
      <c r="HI19" s="360"/>
      <c r="HJ19" s="360"/>
      <c r="HK19" s="360"/>
      <c r="HL19" s="360"/>
      <c r="HM19" s="360"/>
      <c r="HN19" s="360"/>
      <c r="HO19" s="360"/>
      <c r="HP19" s="360"/>
      <c r="HQ19" s="360"/>
      <c r="HR19" s="360"/>
      <c r="HS19" s="360"/>
      <c r="HT19" s="360"/>
      <c r="HU19" s="360"/>
      <c r="HV19" s="360"/>
      <c r="HW19" s="360"/>
      <c r="HX19" s="360"/>
      <c r="HY19" s="360"/>
      <c r="HZ19" s="360"/>
      <c r="IA19" s="360"/>
      <c r="IB19" s="360"/>
      <c r="IC19" s="360"/>
      <c r="ID19" s="360"/>
    </row>
    <row r="20" spans="1:238" s="342" customFormat="1" ht="21.75" customHeight="1">
      <c r="A20" s="366" t="s">
        <v>24</v>
      </c>
      <c r="B20" s="367">
        <v>40</v>
      </c>
      <c r="C20" s="367">
        <v>49</v>
      </c>
      <c r="D20" s="368">
        <v>41</v>
      </c>
      <c r="E20" s="369">
        <f t="shared" si="0"/>
        <v>83.67</v>
      </c>
      <c r="F20" s="364"/>
      <c r="G20" s="360"/>
      <c r="H20" s="360"/>
      <c r="I20" s="360"/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  <c r="X20" s="360"/>
      <c r="Y20" s="360"/>
      <c r="Z20" s="360"/>
      <c r="AA20" s="360"/>
      <c r="AB20" s="360"/>
      <c r="AC20" s="360"/>
      <c r="AD20" s="360"/>
      <c r="AE20" s="360"/>
      <c r="AF20" s="360"/>
      <c r="AG20" s="360"/>
      <c r="AH20" s="360"/>
      <c r="AI20" s="360"/>
      <c r="AJ20" s="360"/>
      <c r="AK20" s="360"/>
      <c r="AL20" s="360"/>
      <c r="AM20" s="360"/>
      <c r="AN20" s="360"/>
      <c r="AO20" s="360"/>
      <c r="AP20" s="360"/>
      <c r="AQ20" s="360"/>
      <c r="AR20" s="360"/>
      <c r="AS20" s="360"/>
      <c r="AT20" s="360"/>
      <c r="AU20" s="360"/>
      <c r="AV20" s="360"/>
      <c r="AW20" s="360"/>
      <c r="AX20" s="360"/>
      <c r="AY20" s="360"/>
      <c r="AZ20" s="360"/>
      <c r="BA20" s="360"/>
      <c r="BB20" s="360"/>
      <c r="BC20" s="360"/>
      <c r="BD20" s="360"/>
      <c r="BE20" s="360"/>
      <c r="BF20" s="360"/>
      <c r="BG20" s="360"/>
      <c r="BH20" s="360"/>
      <c r="BI20" s="360"/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  <c r="DA20" s="360"/>
      <c r="DB20" s="360"/>
      <c r="DC20" s="360"/>
      <c r="DD20" s="360"/>
      <c r="DE20" s="360"/>
      <c r="DF20" s="360"/>
      <c r="DG20" s="360"/>
      <c r="DH20" s="360"/>
      <c r="DI20" s="360"/>
      <c r="DJ20" s="360"/>
      <c r="DK20" s="360"/>
      <c r="DL20" s="360"/>
      <c r="DM20" s="360"/>
      <c r="DN20" s="360"/>
      <c r="DO20" s="360"/>
      <c r="DP20" s="360"/>
      <c r="DQ20" s="360"/>
      <c r="DR20" s="360"/>
      <c r="DS20" s="360"/>
      <c r="DT20" s="360"/>
      <c r="DU20" s="360"/>
      <c r="DV20" s="360"/>
      <c r="DW20" s="360"/>
      <c r="DX20" s="360"/>
      <c r="DY20" s="360"/>
      <c r="DZ20" s="360"/>
      <c r="EA20" s="360"/>
      <c r="EB20" s="360"/>
      <c r="EC20" s="360"/>
      <c r="ED20" s="360"/>
      <c r="EE20" s="360"/>
      <c r="EF20" s="360"/>
      <c r="EG20" s="360"/>
      <c r="EH20" s="360"/>
      <c r="EI20" s="360"/>
      <c r="EJ20" s="360"/>
      <c r="EK20" s="360"/>
      <c r="EL20" s="360"/>
      <c r="EM20" s="360"/>
      <c r="EN20" s="360"/>
      <c r="EO20" s="360"/>
      <c r="EP20" s="360"/>
      <c r="EQ20" s="360"/>
      <c r="ER20" s="360"/>
      <c r="ES20" s="360"/>
      <c r="ET20" s="360"/>
      <c r="EU20" s="360"/>
      <c r="EV20" s="360"/>
      <c r="EW20" s="360"/>
      <c r="EX20" s="360"/>
      <c r="EY20" s="360"/>
      <c r="EZ20" s="360"/>
      <c r="FA20" s="360"/>
      <c r="FB20" s="360"/>
      <c r="FC20" s="360"/>
      <c r="FD20" s="360"/>
      <c r="FE20" s="360"/>
      <c r="FF20" s="360"/>
      <c r="FG20" s="360"/>
      <c r="FH20" s="360"/>
      <c r="FI20" s="360"/>
      <c r="FJ20" s="360"/>
      <c r="FK20" s="360"/>
      <c r="FL20" s="360"/>
      <c r="FM20" s="360"/>
      <c r="FN20" s="360"/>
      <c r="FO20" s="360"/>
      <c r="FP20" s="360"/>
      <c r="FQ20" s="360"/>
      <c r="FR20" s="360"/>
      <c r="FS20" s="360"/>
      <c r="FT20" s="360"/>
      <c r="FU20" s="360"/>
      <c r="FV20" s="360"/>
      <c r="FW20" s="360"/>
      <c r="FX20" s="360"/>
      <c r="FY20" s="360"/>
      <c r="FZ20" s="360"/>
      <c r="GA20" s="360"/>
      <c r="GB20" s="360"/>
      <c r="GC20" s="360"/>
      <c r="GD20" s="360"/>
      <c r="GE20" s="360"/>
      <c r="GF20" s="360"/>
      <c r="GG20" s="360"/>
      <c r="GH20" s="360"/>
      <c r="GI20" s="360"/>
      <c r="GJ20" s="360"/>
      <c r="GK20" s="360"/>
      <c r="GL20" s="360"/>
      <c r="GM20" s="360"/>
      <c r="GN20" s="360"/>
      <c r="GO20" s="360"/>
      <c r="GP20" s="360"/>
      <c r="GQ20" s="360"/>
      <c r="GR20" s="360"/>
      <c r="GS20" s="360"/>
      <c r="GT20" s="360"/>
      <c r="GU20" s="360"/>
      <c r="GV20" s="360"/>
      <c r="GW20" s="360"/>
      <c r="GX20" s="360"/>
      <c r="GY20" s="360"/>
      <c r="GZ20" s="360"/>
      <c r="HA20" s="360"/>
      <c r="HB20" s="360"/>
      <c r="HC20" s="360"/>
      <c r="HD20" s="360"/>
      <c r="HE20" s="360"/>
      <c r="HF20" s="360"/>
      <c r="HG20" s="360"/>
      <c r="HH20" s="360"/>
      <c r="HI20" s="360"/>
      <c r="HJ20" s="360"/>
      <c r="HK20" s="360"/>
      <c r="HL20" s="360"/>
      <c r="HM20" s="360"/>
      <c r="HN20" s="360"/>
      <c r="HO20" s="360"/>
      <c r="HP20" s="360"/>
      <c r="HQ20" s="360"/>
      <c r="HR20" s="360"/>
      <c r="HS20" s="360"/>
      <c r="HT20" s="360"/>
      <c r="HU20" s="360"/>
      <c r="HV20" s="360"/>
      <c r="HW20" s="360"/>
      <c r="HX20" s="360"/>
      <c r="HY20" s="360"/>
      <c r="HZ20" s="360"/>
      <c r="IA20" s="360"/>
      <c r="IB20" s="360"/>
      <c r="IC20" s="360"/>
      <c r="ID20" s="360"/>
    </row>
    <row r="21" spans="1:238" s="342" customFormat="1" ht="21.75" customHeight="1">
      <c r="A21" s="366" t="s">
        <v>25</v>
      </c>
      <c r="B21" s="368"/>
      <c r="C21" s="367">
        <v>1</v>
      </c>
      <c r="D21" s="368"/>
      <c r="E21" s="369"/>
      <c r="F21" s="364"/>
      <c r="G21" s="360"/>
      <c r="H21" s="360"/>
      <c r="I21" s="360"/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60"/>
      <c r="AD21" s="360"/>
      <c r="AE21" s="360"/>
      <c r="AF21" s="360"/>
      <c r="AG21" s="360"/>
      <c r="AH21" s="360"/>
      <c r="AI21" s="360"/>
      <c r="AJ21" s="360"/>
      <c r="AK21" s="360"/>
      <c r="AL21" s="360"/>
      <c r="AM21" s="360"/>
      <c r="AN21" s="360"/>
      <c r="AO21" s="360"/>
      <c r="AP21" s="360"/>
      <c r="AQ21" s="360"/>
      <c r="AR21" s="360"/>
      <c r="AS21" s="360"/>
      <c r="AT21" s="360"/>
      <c r="AU21" s="360"/>
      <c r="AV21" s="360"/>
      <c r="AW21" s="360"/>
      <c r="AX21" s="360"/>
      <c r="AY21" s="360"/>
      <c r="AZ21" s="360"/>
      <c r="BA21" s="360"/>
      <c r="BB21" s="360"/>
      <c r="BC21" s="360"/>
      <c r="BD21" s="360"/>
      <c r="BE21" s="360"/>
      <c r="BF21" s="360"/>
      <c r="BG21" s="360"/>
      <c r="BH21" s="360"/>
      <c r="BI21" s="360"/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  <c r="DA21" s="360"/>
      <c r="DB21" s="360"/>
      <c r="DC21" s="360"/>
      <c r="DD21" s="360"/>
      <c r="DE21" s="360"/>
      <c r="DF21" s="360"/>
      <c r="DG21" s="360"/>
      <c r="DH21" s="360"/>
      <c r="DI21" s="360"/>
      <c r="DJ21" s="360"/>
      <c r="DK21" s="360"/>
      <c r="DL21" s="360"/>
      <c r="DM21" s="360"/>
      <c r="DN21" s="360"/>
      <c r="DO21" s="360"/>
      <c r="DP21" s="360"/>
      <c r="DQ21" s="360"/>
      <c r="DR21" s="360"/>
      <c r="DS21" s="360"/>
      <c r="DT21" s="360"/>
      <c r="DU21" s="360"/>
      <c r="DV21" s="360"/>
      <c r="DW21" s="360"/>
      <c r="DX21" s="360"/>
      <c r="DY21" s="360"/>
      <c r="DZ21" s="360"/>
      <c r="EA21" s="360"/>
      <c r="EB21" s="360"/>
      <c r="EC21" s="360"/>
      <c r="ED21" s="360"/>
      <c r="EE21" s="360"/>
      <c r="EF21" s="360"/>
      <c r="EG21" s="360"/>
      <c r="EH21" s="360"/>
      <c r="EI21" s="360"/>
      <c r="EJ21" s="360"/>
      <c r="EK21" s="360"/>
      <c r="EL21" s="360"/>
      <c r="EM21" s="360"/>
      <c r="EN21" s="360"/>
      <c r="EO21" s="360"/>
      <c r="EP21" s="360"/>
      <c r="EQ21" s="360"/>
      <c r="ER21" s="360"/>
      <c r="ES21" s="360"/>
      <c r="ET21" s="360"/>
      <c r="EU21" s="360"/>
      <c r="EV21" s="360"/>
      <c r="EW21" s="360"/>
      <c r="EX21" s="360"/>
      <c r="EY21" s="360"/>
      <c r="EZ21" s="360"/>
      <c r="FA21" s="360"/>
      <c r="FB21" s="360"/>
      <c r="FC21" s="360"/>
      <c r="FD21" s="360"/>
      <c r="FE21" s="360"/>
      <c r="FF21" s="360"/>
      <c r="FG21" s="360"/>
      <c r="FH21" s="360"/>
      <c r="FI21" s="360"/>
      <c r="FJ21" s="360"/>
      <c r="FK21" s="360"/>
      <c r="FL21" s="360"/>
      <c r="FM21" s="360"/>
      <c r="FN21" s="360"/>
      <c r="FO21" s="360"/>
      <c r="FP21" s="360"/>
      <c r="FQ21" s="360"/>
      <c r="FR21" s="360"/>
      <c r="FS21" s="360"/>
      <c r="FT21" s="360"/>
      <c r="FU21" s="360"/>
      <c r="FV21" s="360"/>
      <c r="FW21" s="360"/>
      <c r="FX21" s="360"/>
      <c r="FY21" s="360"/>
      <c r="FZ21" s="360"/>
      <c r="GA21" s="360"/>
      <c r="GB21" s="360"/>
      <c r="GC21" s="360"/>
      <c r="GD21" s="360"/>
      <c r="GE21" s="360"/>
      <c r="GF21" s="360"/>
      <c r="GG21" s="360"/>
      <c r="GH21" s="360"/>
      <c r="GI21" s="360"/>
      <c r="GJ21" s="360"/>
      <c r="GK21" s="360"/>
      <c r="GL21" s="360"/>
      <c r="GM21" s="360"/>
      <c r="GN21" s="360"/>
      <c r="GO21" s="360"/>
      <c r="GP21" s="360"/>
      <c r="GQ21" s="360"/>
      <c r="GR21" s="360"/>
      <c r="GS21" s="360"/>
      <c r="GT21" s="360"/>
      <c r="GU21" s="360"/>
      <c r="GV21" s="360"/>
      <c r="GW21" s="360"/>
      <c r="GX21" s="360"/>
      <c r="GY21" s="360"/>
      <c r="GZ21" s="360"/>
      <c r="HA21" s="360"/>
      <c r="HB21" s="360"/>
      <c r="HC21" s="360"/>
      <c r="HD21" s="360"/>
      <c r="HE21" s="360"/>
      <c r="HF21" s="360"/>
      <c r="HG21" s="360"/>
      <c r="HH21" s="360"/>
      <c r="HI21" s="360"/>
      <c r="HJ21" s="360"/>
      <c r="HK21" s="360"/>
      <c r="HL21" s="360"/>
      <c r="HM21" s="360"/>
      <c r="HN21" s="360"/>
      <c r="HO21" s="360"/>
      <c r="HP21" s="360"/>
      <c r="HQ21" s="360"/>
      <c r="HR21" s="360"/>
      <c r="HS21" s="360"/>
      <c r="HT21" s="360"/>
      <c r="HU21" s="360"/>
      <c r="HV21" s="360"/>
      <c r="HW21" s="360"/>
      <c r="HX21" s="360"/>
      <c r="HY21" s="360"/>
      <c r="HZ21" s="360"/>
      <c r="IA21" s="360"/>
      <c r="IB21" s="360"/>
      <c r="IC21" s="360"/>
      <c r="ID21" s="360"/>
    </row>
    <row r="22" spans="1:238" s="343" customFormat="1" ht="21.75" customHeight="1">
      <c r="A22" s="361" t="s">
        <v>26</v>
      </c>
      <c r="B22" s="362">
        <f>SUM(B23:B29)</f>
        <v>21950</v>
      </c>
      <c r="C22" s="362">
        <f>SUM(C23:C29)</f>
        <v>21950</v>
      </c>
      <c r="D22" s="362">
        <f>SUM(D23:D29)</f>
        <v>24987</v>
      </c>
      <c r="E22" s="363">
        <f t="shared" si="0"/>
        <v>113.84</v>
      </c>
      <c r="F22" s="364"/>
      <c r="G22" s="365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O22" s="365"/>
      <c r="CP22" s="365"/>
      <c r="CQ22" s="365"/>
      <c r="CR22" s="365"/>
      <c r="CS22" s="365"/>
      <c r="CT22" s="365"/>
      <c r="CU22" s="365"/>
      <c r="CV22" s="365"/>
      <c r="CW22" s="365"/>
      <c r="CX22" s="365"/>
      <c r="CY22" s="365"/>
      <c r="CZ22" s="365"/>
      <c r="DA22" s="365"/>
      <c r="DB22" s="365"/>
      <c r="DC22" s="365"/>
      <c r="DD22" s="365"/>
      <c r="DE22" s="365"/>
      <c r="DF22" s="365"/>
      <c r="DG22" s="365"/>
      <c r="DH22" s="365"/>
      <c r="DI22" s="365"/>
      <c r="DJ22" s="365"/>
      <c r="DK22" s="365"/>
      <c r="DL22" s="365"/>
      <c r="DM22" s="365"/>
      <c r="DN22" s="365"/>
      <c r="DO22" s="365"/>
      <c r="DP22" s="365"/>
      <c r="DQ22" s="365"/>
      <c r="DR22" s="365"/>
      <c r="DS22" s="365"/>
      <c r="DT22" s="365"/>
      <c r="DU22" s="365"/>
      <c r="DV22" s="365"/>
      <c r="DW22" s="365"/>
      <c r="DX22" s="365"/>
      <c r="DY22" s="365"/>
      <c r="DZ22" s="365"/>
      <c r="EA22" s="365"/>
      <c r="EB22" s="365"/>
      <c r="EC22" s="365"/>
      <c r="ED22" s="365"/>
      <c r="EE22" s="365"/>
      <c r="EF22" s="365"/>
      <c r="EG22" s="365"/>
      <c r="EH22" s="365"/>
      <c r="EI22" s="365"/>
      <c r="EJ22" s="365"/>
      <c r="EK22" s="365"/>
      <c r="EL22" s="365"/>
      <c r="EM22" s="365"/>
      <c r="EN22" s="365"/>
      <c r="EO22" s="365"/>
      <c r="EP22" s="365"/>
      <c r="EQ22" s="365"/>
      <c r="ER22" s="365"/>
      <c r="ES22" s="365"/>
      <c r="ET22" s="365"/>
      <c r="EU22" s="365"/>
      <c r="EV22" s="365"/>
      <c r="EW22" s="365"/>
      <c r="EX22" s="365"/>
      <c r="EY22" s="365"/>
      <c r="EZ22" s="365"/>
      <c r="FA22" s="365"/>
      <c r="FB22" s="365"/>
      <c r="FC22" s="365"/>
      <c r="FD22" s="365"/>
      <c r="FE22" s="365"/>
      <c r="FF22" s="365"/>
      <c r="FG22" s="365"/>
      <c r="FH22" s="365"/>
      <c r="FI22" s="365"/>
      <c r="FJ22" s="365"/>
      <c r="FK22" s="365"/>
      <c r="FL22" s="365"/>
      <c r="FM22" s="365"/>
      <c r="FN22" s="365"/>
      <c r="FO22" s="365"/>
      <c r="FP22" s="365"/>
      <c r="FQ22" s="365"/>
      <c r="FR22" s="365"/>
      <c r="FS22" s="365"/>
      <c r="FT22" s="365"/>
      <c r="FU22" s="365"/>
      <c r="FV22" s="365"/>
      <c r="FW22" s="365"/>
      <c r="FX22" s="365"/>
      <c r="FY22" s="365"/>
      <c r="FZ22" s="365"/>
      <c r="GA22" s="365"/>
      <c r="GB22" s="365"/>
      <c r="GC22" s="365"/>
      <c r="GD22" s="365"/>
      <c r="GE22" s="365"/>
      <c r="GF22" s="365"/>
      <c r="GG22" s="365"/>
      <c r="GH22" s="365"/>
      <c r="GI22" s="365"/>
      <c r="GJ22" s="365"/>
      <c r="GK22" s="365"/>
      <c r="GL22" s="365"/>
      <c r="GM22" s="365"/>
      <c r="GN22" s="365"/>
      <c r="GO22" s="365"/>
      <c r="GP22" s="365"/>
      <c r="GQ22" s="365"/>
      <c r="GR22" s="365"/>
      <c r="GS22" s="365"/>
      <c r="GT22" s="365"/>
      <c r="GU22" s="365"/>
      <c r="GV22" s="365"/>
      <c r="GW22" s="365"/>
      <c r="GX22" s="365"/>
      <c r="GY22" s="365"/>
      <c r="GZ22" s="365"/>
      <c r="HA22" s="365"/>
      <c r="HB22" s="365"/>
      <c r="HC22" s="365"/>
      <c r="HD22" s="365"/>
      <c r="HE22" s="365"/>
      <c r="HF22" s="365"/>
      <c r="HG22" s="365"/>
      <c r="HH22" s="365"/>
      <c r="HI22" s="365"/>
      <c r="HJ22" s="365"/>
      <c r="HK22" s="365"/>
      <c r="HL22" s="365"/>
      <c r="HM22" s="365"/>
      <c r="HN22" s="365"/>
      <c r="HO22" s="365"/>
      <c r="HP22" s="365"/>
      <c r="HQ22" s="365"/>
      <c r="HR22" s="365"/>
      <c r="HS22" s="365"/>
      <c r="HT22" s="365"/>
      <c r="HU22" s="365"/>
      <c r="HV22" s="365"/>
      <c r="HW22" s="365"/>
      <c r="HX22" s="365"/>
      <c r="HY22" s="365"/>
      <c r="HZ22" s="365"/>
      <c r="IA22" s="365"/>
      <c r="IB22" s="365"/>
      <c r="IC22" s="365"/>
      <c r="ID22" s="365"/>
    </row>
    <row r="23" spans="1:238" s="342" customFormat="1" ht="21.75" customHeight="1">
      <c r="A23" s="366" t="s">
        <v>27</v>
      </c>
      <c r="B23" s="367">
        <f>2400-200</f>
        <v>2200</v>
      </c>
      <c r="C23" s="367">
        <f>2400-200</f>
        <v>2200</v>
      </c>
      <c r="D23" s="368">
        <v>2050</v>
      </c>
      <c r="E23" s="369">
        <f t="shared" si="0"/>
        <v>93.18</v>
      </c>
      <c r="F23" s="37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0"/>
      <c r="AS23" s="360"/>
      <c r="AT23" s="360"/>
      <c r="AU23" s="360"/>
      <c r="AV23" s="360"/>
      <c r="AW23" s="360"/>
      <c r="AX23" s="360"/>
      <c r="AY23" s="360"/>
      <c r="AZ23" s="360"/>
      <c r="BA23" s="360"/>
      <c r="BB23" s="360"/>
      <c r="BC23" s="360"/>
      <c r="BD23" s="360"/>
      <c r="BE23" s="360"/>
      <c r="BF23" s="360"/>
      <c r="BG23" s="360"/>
      <c r="BH23" s="360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60"/>
      <c r="EJ23" s="360"/>
      <c r="EK23" s="360"/>
      <c r="EL23" s="360"/>
      <c r="EM23" s="360"/>
      <c r="EN23" s="360"/>
      <c r="EO23" s="360"/>
      <c r="EP23" s="360"/>
      <c r="EQ23" s="360"/>
      <c r="ER23" s="360"/>
      <c r="ES23" s="360"/>
      <c r="ET23" s="360"/>
      <c r="EU23" s="360"/>
      <c r="EV23" s="360"/>
      <c r="EW23" s="360"/>
      <c r="EX23" s="360"/>
      <c r="EY23" s="360"/>
      <c r="EZ23" s="360"/>
      <c r="FA23" s="360"/>
      <c r="FB23" s="360"/>
      <c r="FC23" s="360"/>
      <c r="FD23" s="360"/>
      <c r="FE23" s="360"/>
      <c r="FF23" s="360"/>
      <c r="FG23" s="360"/>
      <c r="FH23" s="360"/>
      <c r="FI23" s="360"/>
      <c r="FJ23" s="360"/>
      <c r="FK23" s="360"/>
      <c r="FL23" s="360"/>
      <c r="FM23" s="360"/>
      <c r="FN23" s="360"/>
      <c r="FO23" s="360"/>
      <c r="FP23" s="360"/>
      <c r="FQ23" s="360"/>
      <c r="FR23" s="360"/>
      <c r="FS23" s="360"/>
      <c r="FT23" s="360"/>
      <c r="FU23" s="360"/>
      <c r="FV23" s="360"/>
      <c r="FW23" s="360"/>
      <c r="FX23" s="360"/>
      <c r="FY23" s="360"/>
      <c r="FZ23" s="360"/>
      <c r="GA23" s="360"/>
      <c r="GB23" s="360"/>
      <c r="GC23" s="360"/>
      <c r="GD23" s="360"/>
      <c r="GE23" s="360"/>
      <c r="GF23" s="360"/>
      <c r="GG23" s="360"/>
      <c r="GH23" s="360"/>
      <c r="GI23" s="360"/>
      <c r="GJ23" s="360"/>
      <c r="GK23" s="360"/>
      <c r="GL23" s="360"/>
      <c r="GM23" s="360"/>
      <c r="GN23" s="360"/>
      <c r="GO23" s="360"/>
      <c r="GP23" s="360"/>
      <c r="GQ23" s="360"/>
      <c r="GR23" s="360"/>
      <c r="GS23" s="360"/>
      <c r="GT23" s="360"/>
      <c r="GU23" s="360"/>
      <c r="GV23" s="360"/>
      <c r="GW23" s="360"/>
      <c r="GX23" s="360"/>
      <c r="GY23" s="360"/>
      <c r="GZ23" s="360"/>
      <c r="HA23" s="360"/>
      <c r="HB23" s="360"/>
      <c r="HC23" s="360"/>
      <c r="HD23" s="360"/>
      <c r="HE23" s="360"/>
      <c r="HF23" s="360"/>
      <c r="HG23" s="360"/>
      <c r="HH23" s="360"/>
      <c r="HI23" s="360"/>
      <c r="HJ23" s="360"/>
      <c r="HK23" s="360"/>
      <c r="HL23" s="360"/>
      <c r="HM23" s="360"/>
      <c r="HN23" s="360"/>
      <c r="HO23" s="360"/>
      <c r="HP23" s="360"/>
      <c r="HQ23" s="360"/>
      <c r="HR23" s="360"/>
      <c r="HS23" s="360"/>
      <c r="HT23" s="360"/>
      <c r="HU23" s="360"/>
      <c r="HV23" s="360"/>
      <c r="HW23" s="360"/>
      <c r="HX23" s="360"/>
      <c r="HY23" s="360"/>
      <c r="HZ23" s="360"/>
      <c r="IA23" s="360"/>
      <c r="IB23" s="360"/>
      <c r="IC23" s="360"/>
      <c r="ID23" s="360"/>
    </row>
    <row r="24" spans="1:238" s="342" customFormat="1" ht="21.75" customHeight="1">
      <c r="A24" s="372" t="s">
        <v>28</v>
      </c>
      <c r="B24" s="367">
        <v>4800</v>
      </c>
      <c r="C24" s="367">
        <v>4800</v>
      </c>
      <c r="D24" s="368">
        <v>3670</v>
      </c>
      <c r="E24" s="369">
        <f t="shared" si="0"/>
        <v>76.46</v>
      </c>
      <c r="F24" s="37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360"/>
      <c r="AJ24" s="360"/>
      <c r="AK24" s="360"/>
      <c r="AL24" s="360"/>
      <c r="AM24" s="360"/>
      <c r="AN24" s="360"/>
      <c r="AO24" s="360"/>
      <c r="AP24" s="360"/>
      <c r="AQ24" s="360"/>
      <c r="AR24" s="360"/>
      <c r="AS24" s="360"/>
      <c r="AT24" s="360"/>
      <c r="AU24" s="360"/>
      <c r="AV24" s="360"/>
      <c r="AW24" s="360"/>
      <c r="AX24" s="360"/>
      <c r="AY24" s="360"/>
      <c r="AZ24" s="360"/>
      <c r="BA24" s="360"/>
      <c r="BB24" s="360"/>
      <c r="BC24" s="360"/>
      <c r="BD24" s="360"/>
      <c r="BE24" s="360"/>
      <c r="BF24" s="360"/>
      <c r="BG24" s="360"/>
      <c r="BH24" s="360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60"/>
      <c r="EJ24" s="360"/>
      <c r="EK24" s="360"/>
      <c r="EL24" s="360"/>
      <c r="EM24" s="360"/>
      <c r="EN24" s="360"/>
      <c r="EO24" s="360"/>
      <c r="EP24" s="360"/>
      <c r="EQ24" s="360"/>
      <c r="ER24" s="360"/>
      <c r="ES24" s="360"/>
      <c r="ET24" s="360"/>
      <c r="EU24" s="360"/>
      <c r="EV24" s="360"/>
      <c r="EW24" s="360"/>
      <c r="EX24" s="360"/>
      <c r="EY24" s="360"/>
      <c r="EZ24" s="360"/>
      <c r="FA24" s="360"/>
      <c r="FB24" s="360"/>
      <c r="FC24" s="360"/>
      <c r="FD24" s="360"/>
      <c r="FE24" s="360"/>
      <c r="FF24" s="360"/>
      <c r="FG24" s="360"/>
      <c r="FH24" s="360"/>
      <c r="FI24" s="360"/>
      <c r="FJ24" s="360"/>
      <c r="FK24" s="360"/>
      <c r="FL24" s="360"/>
      <c r="FM24" s="360"/>
      <c r="FN24" s="360"/>
      <c r="FO24" s="360"/>
      <c r="FP24" s="360"/>
      <c r="FQ24" s="360"/>
      <c r="FR24" s="360"/>
      <c r="FS24" s="360"/>
      <c r="FT24" s="360"/>
      <c r="FU24" s="360"/>
      <c r="FV24" s="360"/>
      <c r="FW24" s="360"/>
      <c r="FX24" s="360"/>
      <c r="FY24" s="360"/>
      <c r="FZ24" s="360"/>
      <c r="GA24" s="360"/>
      <c r="GB24" s="360"/>
      <c r="GC24" s="360"/>
      <c r="GD24" s="360"/>
      <c r="GE24" s="360"/>
      <c r="GF24" s="360"/>
      <c r="GG24" s="360"/>
      <c r="GH24" s="360"/>
      <c r="GI24" s="360"/>
      <c r="GJ24" s="360"/>
      <c r="GK24" s="360"/>
      <c r="GL24" s="360"/>
      <c r="GM24" s="360"/>
      <c r="GN24" s="360"/>
      <c r="GO24" s="360"/>
      <c r="GP24" s="360"/>
      <c r="GQ24" s="360"/>
      <c r="GR24" s="360"/>
      <c r="GS24" s="360"/>
      <c r="GT24" s="360"/>
      <c r="GU24" s="360"/>
      <c r="GV24" s="360"/>
      <c r="GW24" s="360"/>
      <c r="GX24" s="360"/>
      <c r="GY24" s="360"/>
      <c r="GZ24" s="360"/>
      <c r="HA24" s="360"/>
      <c r="HB24" s="360"/>
      <c r="HC24" s="360"/>
      <c r="HD24" s="360"/>
      <c r="HE24" s="360"/>
      <c r="HF24" s="360"/>
      <c r="HG24" s="360"/>
      <c r="HH24" s="360"/>
      <c r="HI24" s="360"/>
      <c r="HJ24" s="360"/>
      <c r="HK24" s="360"/>
      <c r="HL24" s="360"/>
      <c r="HM24" s="360"/>
      <c r="HN24" s="360"/>
      <c r="HO24" s="360"/>
      <c r="HP24" s="360"/>
      <c r="HQ24" s="360"/>
      <c r="HR24" s="360"/>
      <c r="HS24" s="360"/>
      <c r="HT24" s="360"/>
      <c r="HU24" s="360"/>
      <c r="HV24" s="360"/>
      <c r="HW24" s="360"/>
      <c r="HX24" s="360"/>
      <c r="HY24" s="360"/>
      <c r="HZ24" s="360"/>
      <c r="IA24" s="360"/>
      <c r="IB24" s="360"/>
      <c r="IC24" s="360"/>
      <c r="ID24" s="360"/>
    </row>
    <row r="25" spans="1:238" s="342" customFormat="1" ht="21.75" customHeight="1">
      <c r="A25" s="373" t="s">
        <v>29</v>
      </c>
      <c r="B25" s="367">
        <v>6000</v>
      </c>
      <c r="C25" s="367">
        <v>6000</v>
      </c>
      <c r="D25" s="368">
        <v>6105</v>
      </c>
      <c r="E25" s="369">
        <f t="shared" si="0"/>
        <v>101.75</v>
      </c>
      <c r="F25" s="370"/>
      <c r="G25" s="360"/>
      <c r="H25" s="360"/>
      <c r="I25" s="360"/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  <c r="X25" s="360"/>
      <c r="Y25" s="360"/>
      <c r="Z25" s="360"/>
      <c r="AA25" s="360"/>
      <c r="AB25" s="360"/>
      <c r="AC25" s="360"/>
      <c r="AD25" s="360"/>
      <c r="AE25" s="360"/>
      <c r="AF25" s="360"/>
      <c r="AG25" s="360"/>
      <c r="AH25" s="360"/>
      <c r="AI25" s="360"/>
      <c r="AJ25" s="360"/>
      <c r="AK25" s="360"/>
      <c r="AL25" s="360"/>
      <c r="AM25" s="360"/>
      <c r="AN25" s="360"/>
      <c r="AO25" s="360"/>
      <c r="AP25" s="360"/>
      <c r="AQ25" s="360"/>
      <c r="AR25" s="360"/>
      <c r="AS25" s="360"/>
      <c r="AT25" s="360"/>
      <c r="AU25" s="360"/>
      <c r="AV25" s="360"/>
      <c r="AW25" s="360"/>
      <c r="AX25" s="360"/>
      <c r="AY25" s="360"/>
      <c r="AZ25" s="360"/>
      <c r="BA25" s="360"/>
      <c r="BB25" s="360"/>
      <c r="BC25" s="360"/>
      <c r="BD25" s="360"/>
      <c r="BE25" s="360"/>
      <c r="BF25" s="360"/>
      <c r="BG25" s="360"/>
      <c r="BH25" s="360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0"/>
      <c r="FE25" s="360"/>
      <c r="FF25" s="360"/>
      <c r="FG25" s="360"/>
      <c r="FH25" s="360"/>
      <c r="FI25" s="360"/>
      <c r="FJ25" s="360"/>
      <c r="FK25" s="360"/>
      <c r="FL25" s="360"/>
      <c r="FM25" s="360"/>
      <c r="FN25" s="360"/>
      <c r="FO25" s="360"/>
      <c r="FP25" s="360"/>
      <c r="FQ25" s="360"/>
      <c r="FR25" s="360"/>
      <c r="FS25" s="360"/>
      <c r="FT25" s="360"/>
      <c r="FU25" s="360"/>
      <c r="FV25" s="360"/>
      <c r="FW25" s="360"/>
      <c r="FX25" s="360"/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  <c r="GQ25" s="360"/>
      <c r="GR25" s="360"/>
      <c r="GS25" s="360"/>
      <c r="GT25" s="360"/>
      <c r="GU25" s="360"/>
      <c r="GV25" s="360"/>
      <c r="GW25" s="360"/>
      <c r="GX25" s="360"/>
      <c r="GY25" s="360"/>
      <c r="GZ25" s="360"/>
      <c r="HA25" s="360"/>
      <c r="HB25" s="360"/>
      <c r="HC25" s="360"/>
      <c r="HD25" s="360"/>
      <c r="HE25" s="360"/>
      <c r="HF25" s="360"/>
      <c r="HG25" s="360"/>
      <c r="HH25" s="360"/>
      <c r="HI25" s="360"/>
      <c r="HJ25" s="360"/>
      <c r="HK25" s="360"/>
      <c r="HL25" s="360"/>
      <c r="HM25" s="360"/>
      <c r="HN25" s="360"/>
      <c r="HO25" s="360"/>
      <c r="HP25" s="360"/>
      <c r="HQ25" s="360"/>
      <c r="HR25" s="360"/>
      <c r="HS25" s="360"/>
      <c r="HT25" s="360"/>
      <c r="HU25" s="360"/>
      <c r="HV25" s="360"/>
      <c r="HW25" s="360"/>
      <c r="HX25" s="360"/>
      <c r="HY25" s="360"/>
      <c r="HZ25" s="360"/>
      <c r="IA25" s="360"/>
      <c r="IB25" s="360"/>
      <c r="IC25" s="360"/>
      <c r="ID25" s="360"/>
    </row>
    <row r="26" spans="1:238" s="342" customFormat="1" ht="21.75" customHeight="1">
      <c r="A26" s="374" t="s">
        <v>30</v>
      </c>
      <c r="B26" s="367">
        <v>2100</v>
      </c>
      <c r="C26" s="367">
        <v>2100</v>
      </c>
      <c r="D26" s="368">
        <v>1338</v>
      </c>
      <c r="E26" s="369">
        <f t="shared" si="0"/>
        <v>63.71</v>
      </c>
      <c r="F26" s="37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0"/>
      <c r="EI26" s="360"/>
      <c r="EJ26" s="360"/>
      <c r="EK26" s="360"/>
      <c r="EL26" s="360"/>
      <c r="EM26" s="360"/>
      <c r="EN26" s="360"/>
      <c r="EO26" s="360"/>
      <c r="EP26" s="360"/>
      <c r="EQ26" s="360"/>
      <c r="ER26" s="360"/>
      <c r="ES26" s="360"/>
      <c r="ET26" s="360"/>
      <c r="EU26" s="360"/>
      <c r="EV26" s="360"/>
      <c r="EW26" s="360"/>
      <c r="EX26" s="360"/>
      <c r="EY26" s="360"/>
      <c r="EZ26" s="360"/>
      <c r="FA26" s="360"/>
      <c r="FB26" s="360"/>
      <c r="FC26" s="360"/>
      <c r="FD26" s="360"/>
      <c r="FE26" s="360"/>
      <c r="FF26" s="360"/>
      <c r="FG26" s="360"/>
      <c r="FH26" s="360"/>
      <c r="FI26" s="360"/>
      <c r="FJ26" s="360"/>
      <c r="FK26" s="360"/>
      <c r="FL26" s="360"/>
      <c r="FM26" s="360"/>
      <c r="FN26" s="360"/>
      <c r="FO26" s="360"/>
      <c r="FP26" s="360"/>
      <c r="FQ26" s="360"/>
      <c r="FR26" s="360"/>
      <c r="FS26" s="360"/>
      <c r="FT26" s="360"/>
      <c r="FU26" s="360"/>
      <c r="FV26" s="360"/>
      <c r="FW26" s="360"/>
      <c r="FX26" s="360"/>
      <c r="FY26" s="360"/>
      <c r="FZ26" s="360"/>
      <c r="GA26" s="360"/>
      <c r="GB26" s="360"/>
      <c r="GC26" s="360"/>
      <c r="GD26" s="360"/>
      <c r="GE26" s="360"/>
      <c r="GF26" s="360"/>
      <c r="GG26" s="360"/>
      <c r="GH26" s="360"/>
      <c r="GI26" s="360"/>
      <c r="GJ26" s="360"/>
      <c r="GK26" s="360"/>
      <c r="GL26" s="360"/>
      <c r="GM26" s="360"/>
      <c r="GN26" s="360"/>
      <c r="GO26" s="360"/>
      <c r="GP26" s="360"/>
      <c r="GQ26" s="360"/>
      <c r="GR26" s="360"/>
      <c r="GS26" s="360"/>
      <c r="GT26" s="360"/>
      <c r="GU26" s="360"/>
      <c r="GV26" s="360"/>
      <c r="GW26" s="360"/>
      <c r="GX26" s="360"/>
      <c r="GY26" s="360"/>
      <c r="GZ26" s="360"/>
      <c r="HA26" s="360"/>
      <c r="HB26" s="360"/>
      <c r="HC26" s="360"/>
      <c r="HD26" s="360"/>
      <c r="HE26" s="360"/>
      <c r="HF26" s="360"/>
      <c r="HG26" s="360"/>
      <c r="HH26" s="360"/>
      <c r="HI26" s="360"/>
      <c r="HJ26" s="360"/>
      <c r="HK26" s="360"/>
      <c r="HL26" s="360"/>
      <c r="HM26" s="360"/>
      <c r="HN26" s="360"/>
      <c r="HO26" s="360"/>
      <c r="HP26" s="360"/>
      <c r="HQ26" s="360"/>
      <c r="HR26" s="360"/>
      <c r="HS26" s="360"/>
      <c r="HT26" s="360"/>
      <c r="HU26" s="360"/>
      <c r="HV26" s="360"/>
      <c r="HW26" s="360"/>
      <c r="HX26" s="360"/>
      <c r="HY26" s="360"/>
      <c r="HZ26" s="360"/>
      <c r="IA26" s="360"/>
      <c r="IB26" s="360"/>
      <c r="IC26" s="360"/>
      <c r="ID26" s="360"/>
    </row>
    <row r="27" spans="1:238" s="342" customFormat="1" ht="21.75" customHeight="1">
      <c r="A27" s="373" t="s">
        <v>31</v>
      </c>
      <c r="B27" s="367"/>
      <c r="C27" s="367"/>
      <c r="D27" s="368">
        <v>960</v>
      </c>
      <c r="E27" s="369"/>
      <c r="F27" s="37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60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60"/>
      <c r="EJ27" s="360"/>
      <c r="EK27" s="360"/>
      <c r="EL27" s="360"/>
      <c r="EM27" s="360"/>
      <c r="EN27" s="360"/>
      <c r="EO27" s="360"/>
      <c r="EP27" s="360"/>
      <c r="EQ27" s="360"/>
      <c r="ER27" s="360"/>
      <c r="ES27" s="360"/>
      <c r="ET27" s="360"/>
      <c r="EU27" s="360"/>
      <c r="EV27" s="360"/>
      <c r="EW27" s="360"/>
      <c r="EX27" s="360"/>
      <c r="EY27" s="360"/>
      <c r="EZ27" s="360"/>
      <c r="FA27" s="360"/>
      <c r="FB27" s="360"/>
      <c r="FC27" s="360"/>
      <c r="FD27" s="360"/>
      <c r="FE27" s="360"/>
      <c r="FF27" s="360"/>
      <c r="FG27" s="360"/>
      <c r="FH27" s="360"/>
      <c r="FI27" s="360"/>
      <c r="FJ27" s="360"/>
      <c r="FK27" s="360"/>
      <c r="FL27" s="360"/>
      <c r="FM27" s="360"/>
      <c r="FN27" s="360"/>
      <c r="FO27" s="360"/>
      <c r="FP27" s="360"/>
      <c r="FQ27" s="360"/>
      <c r="FR27" s="360"/>
      <c r="FS27" s="360"/>
      <c r="FT27" s="360"/>
      <c r="FU27" s="360"/>
      <c r="FV27" s="360"/>
      <c r="FW27" s="360"/>
      <c r="FX27" s="360"/>
      <c r="FY27" s="360"/>
      <c r="FZ27" s="360"/>
      <c r="GA27" s="360"/>
      <c r="GB27" s="360"/>
      <c r="GC27" s="360"/>
      <c r="GD27" s="360"/>
      <c r="GE27" s="360"/>
      <c r="GF27" s="360"/>
      <c r="GG27" s="360"/>
      <c r="GH27" s="360"/>
      <c r="GI27" s="360"/>
      <c r="GJ27" s="360"/>
      <c r="GK27" s="360"/>
      <c r="GL27" s="360"/>
      <c r="GM27" s="360"/>
      <c r="GN27" s="360"/>
      <c r="GO27" s="360"/>
      <c r="GP27" s="360"/>
      <c r="GQ27" s="360"/>
      <c r="GR27" s="360"/>
      <c r="GS27" s="360"/>
      <c r="GT27" s="360"/>
      <c r="GU27" s="360"/>
      <c r="GV27" s="360"/>
      <c r="GW27" s="360"/>
      <c r="GX27" s="360"/>
      <c r="GY27" s="360"/>
      <c r="GZ27" s="360"/>
      <c r="HA27" s="360"/>
      <c r="HB27" s="360"/>
      <c r="HC27" s="360"/>
      <c r="HD27" s="360"/>
      <c r="HE27" s="360"/>
      <c r="HF27" s="360"/>
      <c r="HG27" s="360"/>
      <c r="HH27" s="360"/>
      <c r="HI27" s="360"/>
      <c r="HJ27" s="360"/>
      <c r="HK27" s="360"/>
      <c r="HL27" s="360"/>
      <c r="HM27" s="360"/>
      <c r="HN27" s="360"/>
      <c r="HO27" s="360"/>
      <c r="HP27" s="360"/>
      <c r="HQ27" s="360"/>
      <c r="HR27" s="360"/>
      <c r="HS27" s="360"/>
      <c r="HT27" s="360"/>
      <c r="HU27" s="360"/>
      <c r="HV27" s="360"/>
      <c r="HW27" s="360"/>
      <c r="HX27" s="360"/>
      <c r="HY27" s="360"/>
      <c r="HZ27" s="360"/>
      <c r="IA27" s="360"/>
      <c r="IB27" s="360"/>
      <c r="IC27" s="360"/>
      <c r="ID27" s="360"/>
    </row>
    <row r="28" spans="1:238" s="342" customFormat="1" ht="21.75" customHeight="1">
      <c r="A28" s="373" t="s">
        <v>32</v>
      </c>
      <c r="B28" s="367"/>
      <c r="C28" s="367"/>
      <c r="D28" s="368"/>
      <c r="E28" s="369"/>
      <c r="F28" s="37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  <c r="FL28" s="360"/>
      <c r="FM28" s="360"/>
      <c r="FN28" s="360"/>
      <c r="FO28" s="360"/>
      <c r="FP28" s="360"/>
      <c r="FQ28" s="360"/>
      <c r="FR28" s="360"/>
      <c r="FS28" s="360"/>
      <c r="FT28" s="360"/>
      <c r="FU28" s="360"/>
      <c r="FV28" s="360"/>
      <c r="FW28" s="360"/>
      <c r="FX28" s="360"/>
      <c r="FY28" s="360"/>
      <c r="FZ28" s="360"/>
      <c r="GA28" s="360"/>
      <c r="GB28" s="360"/>
      <c r="GC28" s="360"/>
      <c r="GD28" s="360"/>
      <c r="GE28" s="360"/>
      <c r="GF28" s="360"/>
      <c r="GG28" s="360"/>
      <c r="GH28" s="360"/>
      <c r="GI28" s="360"/>
      <c r="GJ28" s="360"/>
      <c r="GK28" s="360"/>
      <c r="GL28" s="360"/>
      <c r="GM28" s="360"/>
      <c r="GN28" s="360"/>
      <c r="GO28" s="360"/>
      <c r="GP28" s="360"/>
      <c r="GQ28" s="360"/>
      <c r="GR28" s="360"/>
      <c r="GS28" s="360"/>
      <c r="GT28" s="360"/>
      <c r="GU28" s="360"/>
      <c r="GV28" s="360"/>
      <c r="GW28" s="360"/>
      <c r="GX28" s="360"/>
      <c r="GY28" s="360"/>
      <c r="GZ28" s="360"/>
      <c r="HA28" s="360"/>
      <c r="HB28" s="360"/>
      <c r="HC28" s="360"/>
      <c r="HD28" s="360"/>
      <c r="HE28" s="360"/>
      <c r="HF28" s="360"/>
      <c r="HG28" s="360"/>
      <c r="HH28" s="360"/>
      <c r="HI28" s="360"/>
      <c r="HJ28" s="360"/>
      <c r="HK28" s="360"/>
      <c r="HL28" s="360"/>
      <c r="HM28" s="360"/>
      <c r="HN28" s="360"/>
      <c r="HO28" s="360"/>
      <c r="HP28" s="360"/>
      <c r="HQ28" s="360"/>
      <c r="HR28" s="360"/>
      <c r="HS28" s="360"/>
      <c r="HT28" s="360"/>
      <c r="HU28" s="360"/>
      <c r="HV28" s="360"/>
      <c r="HW28" s="360"/>
      <c r="HX28" s="360"/>
      <c r="HY28" s="360"/>
      <c r="HZ28" s="360"/>
      <c r="IA28" s="360"/>
      <c r="IB28" s="360"/>
      <c r="IC28" s="360"/>
      <c r="ID28" s="360"/>
    </row>
    <row r="29" spans="1:238" s="342" customFormat="1" ht="21.75" customHeight="1">
      <c r="A29" s="373" t="s">
        <v>33</v>
      </c>
      <c r="B29" s="367">
        <f>3270+3580</f>
        <v>6850</v>
      </c>
      <c r="C29" s="367">
        <f>3270+3580</f>
        <v>6850</v>
      </c>
      <c r="D29" s="368">
        <v>10864</v>
      </c>
      <c r="E29" s="369">
        <f t="shared" si="0"/>
        <v>158.6</v>
      </c>
      <c r="F29" s="37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0"/>
      <c r="BU29" s="360"/>
      <c r="BV29" s="360"/>
      <c r="BW29" s="360"/>
      <c r="BX29" s="360"/>
      <c r="BY29" s="360"/>
      <c r="BZ29" s="360"/>
      <c r="CA29" s="360"/>
      <c r="CB29" s="360"/>
      <c r="CC29" s="360"/>
      <c r="CD29" s="360"/>
      <c r="CE29" s="360"/>
      <c r="CF29" s="360"/>
      <c r="CG29" s="360"/>
      <c r="CH29" s="360"/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360"/>
      <c r="CX29" s="360"/>
      <c r="CY29" s="360"/>
      <c r="CZ29" s="360"/>
      <c r="DA29" s="360"/>
      <c r="DB29" s="360"/>
      <c r="DC29" s="360"/>
      <c r="DD29" s="360"/>
      <c r="DE29" s="360"/>
      <c r="DF29" s="360"/>
      <c r="DG29" s="360"/>
      <c r="DH29" s="360"/>
      <c r="DI29" s="360"/>
      <c r="DJ29" s="360"/>
      <c r="DK29" s="360"/>
      <c r="DL29" s="360"/>
      <c r="DM29" s="360"/>
      <c r="DN29" s="360"/>
      <c r="DO29" s="360"/>
      <c r="DP29" s="360"/>
      <c r="DQ29" s="360"/>
      <c r="DR29" s="360"/>
      <c r="DS29" s="360"/>
      <c r="DT29" s="360"/>
      <c r="DU29" s="360"/>
      <c r="DV29" s="360"/>
      <c r="DW29" s="360"/>
      <c r="DX29" s="360"/>
      <c r="DY29" s="360"/>
      <c r="DZ29" s="360"/>
      <c r="EA29" s="360"/>
      <c r="EB29" s="360"/>
      <c r="EC29" s="360"/>
      <c r="ED29" s="360"/>
      <c r="EE29" s="360"/>
      <c r="EF29" s="360"/>
      <c r="EG29" s="360"/>
      <c r="EH29" s="360"/>
      <c r="EI29" s="360"/>
      <c r="EJ29" s="360"/>
      <c r="EK29" s="360"/>
      <c r="EL29" s="360"/>
      <c r="EM29" s="360"/>
      <c r="EN29" s="360"/>
      <c r="EO29" s="360"/>
      <c r="EP29" s="360"/>
      <c r="EQ29" s="360"/>
      <c r="ER29" s="360"/>
      <c r="ES29" s="360"/>
      <c r="ET29" s="360"/>
      <c r="EU29" s="360"/>
      <c r="EV29" s="360"/>
      <c r="EW29" s="360"/>
      <c r="EX29" s="360"/>
      <c r="EY29" s="360"/>
      <c r="EZ29" s="360"/>
      <c r="FA29" s="360"/>
      <c r="FB29" s="360"/>
      <c r="FC29" s="360"/>
      <c r="FD29" s="360"/>
      <c r="FE29" s="360"/>
      <c r="FF29" s="360"/>
      <c r="FG29" s="360"/>
      <c r="FH29" s="360"/>
      <c r="FI29" s="360"/>
      <c r="FJ29" s="360"/>
      <c r="FK29" s="360"/>
      <c r="FL29" s="360"/>
      <c r="FM29" s="360"/>
      <c r="FN29" s="360"/>
      <c r="FO29" s="360"/>
      <c r="FP29" s="360"/>
      <c r="FQ29" s="360"/>
      <c r="FR29" s="360"/>
      <c r="FS29" s="360"/>
      <c r="FT29" s="360"/>
      <c r="FU29" s="360"/>
      <c r="FV29" s="360"/>
      <c r="FW29" s="360"/>
      <c r="FX29" s="360"/>
      <c r="FY29" s="360"/>
      <c r="FZ29" s="360"/>
      <c r="GA29" s="360"/>
      <c r="GB29" s="360"/>
      <c r="GC29" s="360"/>
      <c r="GD29" s="360"/>
      <c r="GE29" s="360"/>
      <c r="GF29" s="360"/>
      <c r="GG29" s="360"/>
      <c r="GH29" s="360"/>
      <c r="GI29" s="360"/>
      <c r="GJ29" s="360"/>
      <c r="GK29" s="360"/>
      <c r="GL29" s="360"/>
      <c r="GM29" s="360"/>
      <c r="GN29" s="360"/>
      <c r="GO29" s="360"/>
      <c r="GP29" s="360"/>
      <c r="GQ29" s="360"/>
      <c r="GR29" s="360"/>
      <c r="GS29" s="360"/>
      <c r="GT29" s="360"/>
      <c r="GU29" s="360"/>
      <c r="GV29" s="360"/>
      <c r="GW29" s="360"/>
      <c r="GX29" s="360"/>
      <c r="GY29" s="360"/>
      <c r="GZ29" s="360"/>
      <c r="HA29" s="360"/>
      <c r="HB29" s="360"/>
      <c r="HC29" s="360"/>
      <c r="HD29" s="360"/>
      <c r="HE29" s="360"/>
      <c r="HF29" s="360"/>
      <c r="HG29" s="360"/>
      <c r="HH29" s="360"/>
      <c r="HI29" s="360"/>
      <c r="HJ29" s="360"/>
      <c r="HK29" s="360"/>
      <c r="HL29" s="360"/>
      <c r="HM29" s="360"/>
      <c r="HN29" s="360"/>
      <c r="HO29" s="360"/>
      <c r="HP29" s="360"/>
      <c r="HQ29" s="360"/>
      <c r="HR29" s="360"/>
      <c r="HS29" s="360"/>
      <c r="HT29" s="360"/>
      <c r="HU29" s="360"/>
      <c r="HV29" s="360"/>
      <c r="HW29" s="360"/>
      <c r="HX29" s="360"/>
      <c r="HY29" s="360"/>
      <c r="HZ29" s="360"/>
      <c r="IA29" s="360"/>
      <c r="IB29" s="360"/>
      <c r="IC29" s="360"/>
      <c r="ID29" s="360"/>
    </row>
    <row r="30" spans="1:238" s="342" customFormat="1" ht="21.75" customHeight="1">
      <c r="A30" s="366"/>
      <c r="B30" s="375"/>
      <c r="C30" s="376"/>
      <c r="D30" s="375"/>
      <c r="E30" s="369"/>
      <c r="F30" s="364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360"/>
      <c r="AJ30" s="360"/>
      <c r="AK30" s="360"/>
      <c r="AL30" s="360"/>
      <c r="AM30" s="360"/>
      <c r="AN30" s="360"/>
      <c r="AO30" s="360"/>
      <c r="AP30" s="360"/>
      <c r="AQ30" s="360"/>
      <c r="AR30" s="360"/>
      <c r="AS30" s="360"/>
      <c r="AT30" s="360"/>
      <c r="AU30" s="360"/>
      <c r="AV30" s="360"/>
      <c r="AW30" s="360"/>
      <c r="AX30" s="360"/>
      <c r="AY30" s="360"/>
      <c r="AZ30" s="360"/>
      <c r="BA30" s="360"/>
      <c r="BB30" s="360"/>
      <c r="BC30" s="360"/>
      <c r="BD30" s="360"/>
      <c r="BE30" s="360"/>
      <c r="BF30" s="360"/>
      <c r="BG30" s="360"/>
      <c r="BH30" s="360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0"/>
      <c r="FB30" s="360"/>
      <c r="FC30" s="360"/>
      <c r="FD30" s="360"/>
      <c r="FE30" s="360"/>
      <c r="FF30" s="360"/>
      <c r="FG30" s="360"/>
      <c r="FH30" s="360"/>
      <c r="FI30" s="360"/>
      <c r="FJ30" s="360"/>
      <c r="FK30" s="360"/>
      <c r="FL30" s="360"/>
      <c r="FM30" s="360"/>
      <c r="FN30" s="360"/>
      <c r="FO30" s="360"/>
      <c r="FP30" s="360"/>
      <c r="FQ30" s="360"/>
      <c r="FR30" s="360"/>
      <c r="FS30" s="360"/>
      <c r="FT30" s="360"/>
      <c r="FU30" s="360"/>
      <c r="FV30" s="360"/>
      <c r="FW30" s="360"/>
      <c r="FX30" s="360"/>
      <c r="FY30" s="360"/>
      <c r="FZ30" s="360"/>
      <c r="GA30" s="360"/>
      <c r="GB30" s="360"/>
      <c r="GC30" s="360"/>
      <c r="GD30" s="360"/>
      <c r="GE30" s="360"/>
      <c r="GF30" s="360"/>
      <c r="GG30" s="360"/>
      <c r="GH30" s="360"/>
      <c r="GI30" s="360"/>
      <c r="GJ30" s="360"/>
      <c r="GK30" s="360"/>
      <c r="GL30" s="360"/>
      <c r="GM30" s="360"/>
      <c r="GN30" s="360"/>
      <c r="GO30" s="360"/>
      <c r="GP30" s="360"/>
      <c r="GQ30" s="360"/>
      <c r="GR30" s="360"/>
      <c r="GS30" s="360"/>
      <c r="GT30" s="360"/>
      <c r="GU30" s="360"/>
      <c r="GV30" s="360"/>
      <c r="GW30" s="360"/>
      <c r="GX30" s="360"/>
      <c r="GY30" s="360"/>
      <c r="GZ30" s="360"/>
      <c r="HA30" s="360"/>
      <c r="HB30" s="360"/>
      <c r="HC30" s="360"/>
      <c r="HD30" s="360"/>
      <c r="HE30" s="360"/>
      <c r="HF30" s="360"/>
      <c r="HG30" s="360"/>
      <c r="HH30" s="360"/>
      <c r="HI30" s="360"/>
      <c r="HJ30" s="360"/>
      <c r="HK30" s="360"/>
      <c r="HL30" s="360"/>
      <c r="HM30" s="360"/>
      <c r="HN30" s="360"/>
      <c r="HO30" s="360"/>
      <c r="HP30" s="360"/>
      <c r="HQ30" s="360"/>
      <c r="HR30" s="360"/>
      <c r="HS30" s="360"/>
      <c r="HT30" s="360"/>
      <c r="HU30" s="360"/>
      <c r="HV30" s="360"/>
      <c r="HW30" s="360"/>
      <c r="HX30" s="360"/>
      <c r="HY30" s="360"/>
      <c r="HZ30" s="360"/>
      <c r="IA30" s="360"/>
      <c r="IB30" s="360"/>
      <c r="IC30" s="360"/>
      <c r="ID30" s="360"/>
    </row>
    <row r="31" spans="1:238" s="343" customFormat="1" ht="21.75" customHeight="1">
      <c r="A31" s="377" t="s">
        <v>34</v>
      </c>
      <c r="B31" s="378">
        <f>B22+B5</f>
        <v>46702</v>
      </c>
      <c r="C31" s="378">
        <f>C22+C5</f>
        <v>43202</v>
      </c>
      <c r="D31" s="378">
        <f>D22+D5</f>
        <v>46434</v>
      </c>
      <c r="E31" s="369">
        <f t="shared" si="0"/>
        <v>107.48</v>
      </c>
      <c r="F31" s="364"/>
      <c r="G31" s="365"/>
      <c r="H31" s="379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65"/>
      <c r="CQ31" s="365"/>
      <c r="CR31" s="365"/>
      <c r="CS31" s="365"/>
      <c r="CT31" s="365"/>
      <c r="CU31" s="365"/>
      <c r="CV31" s="365"/>
      <c r="CW31" s="365"/>
      <c r="CX31" s="365"/>
      <c r="CY31" s="365"/>
      <c r="CZ31" s="365"/>
      <c r="DA31" s="365"/>
      <c r="DB31" s="365"/>
      <c r="DC31" s="365"/>
      <c r="DD31" s="365"/>
      <c r="DE31" s="365"/>
      <c r="DF31" s="365"/>
      <c r="DG31" s="365"/>
      <c r="DH31" s="365"/>
      <c r="DI31" s="365"/>
      <c r="DJ31" s="365"/>
      <c r="DK31" s="365"/>
      <c r="DL31" s="365"/>
      <c r="DM31" s="365"/>
      <c r="DN31" s="365"/>
      <c r="DO31" s="365"/>
      <c r="DP31" s="365"/>
      <c r="DQ31" s="365"/>
      <c r="DR31" s="365"/>
      <c r="DS31" s="365"/>
      <c r="DT31" s="365"/>
      <c r="DU31" s="365"/>
      <c r="DV31" s="365"/>
      <c r="DW31" s="365"/>
      <c r="DX31" s="365"/>
      <c r="DY31" s="365"/>
      <c r="DZ31" s="365"/>
      <c r="EA31" s="365"/>
      <c r="EB31" s="365"/>
      <c r="EC31" s="365"/>
      <c r="ED31" s="365"/>
      <c r="EE31" s="365"/>
      <c r="EF31" s="365"/>
      <c r="EG31" s="365"/>
      <c r="EH31" s="365"/>
      <c r="EI31" s="365"/>
      <c r="EJ31" s="365"/>
      <c r="EK31" s="365"/>
      <c r="EL31" s="365"/>
      <c r="EM31" s="365"/>
      <c r="EN31" s="365"/>
      <c r="EO31" s="365"/>
      <c r="EP31" s="365"/>
      <c r="EQ31" s="365"/>
      <c r="ER31" s="365"/>
      <c r="ES31" s="365"/>
      <c r="ET31" s="365"/>
      <c r="EU31" s="365"/>
      <c r="EV31" s="365"/>
      <c r="EW31" s="365"/>
      <c r="EX31" s="365"/>
      <c r="EY31" s="365"/>
      <c r="EZ31" s="365"/>
      <c r="FA31" s="365"/>
      <c r="FB31" s="365"/>
      <c r="FC31" s="365"/>
      <c r="FD31" s="365"/>
      <c r="FE31" s="365"/>
      <c r="FF31" s="365"/>
      <c r="FG31" s="365"/>
      <c r="FH31" s="365"/>
      <c r="FI31" s="365"/>
      <c r="FJ31" s="365"/>
      <c r="FK31" s="365"/>
      <c r="FL31" s="365"/>
      <c r="FM31" s="365"/>
      <c r="FN31" s="365"/>
      <c r="FO31" s="365"/>
      <c r="FP31" s="365"/>
      <c r="FQ31" s="365"/>
      <c r="FR31" s="365"/>
      <c r="FS31" s="365"/>
      <c r="FT31" s="365"/>
      <c r="FU31" s="365"/>
      <c r="FV31" s="365"/>
      <c r="FW31" s="365"/>
      <c r="FX31" s="365"/>
      <c r="FY31" s="365"/>
      <c r="FZ31" s="365"/>
      <c r="GA31" s="365"/>
      <c r="GB31" s="365"/>
      <c r="GC31" s="365"/>
      <c r="GD31" s="365"/>
      <c r="GE31" s="365"/>
      <c r="GF31" s="365"/>
      <c r="GG31" s="365"/>
      <c r="GH31" s="365"/>
      <c r="GI31" s="365"/>
      <c r="GJ31" s="365"/>
      <c r="GK31" s="365"/>
      <c r="GL31" s="365"/>
      <c r="GM31" s="365"/>
      <c r="GN31" s="365"/>
      <c r="GO31" s="365"/>
      <c r="GP31" s="365"/>
      <c r="GQ31" s="365"/>
      <c r="GR31" s="365"/>
      <c r="GS31" s="365"/>
      <c r="GT31" s="365"/>
      <c r="GU31" s="365"/>
      <c r="GV31" s="365"/>
      <c r="GW31" s="365"/>
      <c r="GX31" s="365"/>
      <c r="GY31" s="365"/>
      <c r="GZ31" s="365"/>
      <c r="HA31" s="365"/>
      <c r="HB31" s="365"/>
      <c r="HC31" s="365"/>
      <c r="HD31" s="365"/>
      <c r="HE31" s="365"/>
      <c r="HF31" s="365"/>
      <c r="HG31" s="365"/>
      <c r="HH31" s="365"/>
      <c r="HI31" s="365"/>
      <c r="HJ31" s="365"/>
      <c r="HK31" s="365"/>
      <c r="HL31" s="365"/>
      <c r="HM31" s="365"/>
      <c r="HN31" s="365"/>
      <c r="HO31" s="365"/>
      <c r="HP31" s="365"/>
      <c r="HQ31" s="365"/>
      <c r="HR31" s="365"/>
      <c r="HS31" s="365"/>
      <c r="HT31" s="365"/>
      <c r="HU31" s="365"/>
      <c r="HV31" s="365"/>
      <c r="HW31" s="365"/>
      <c r="HX31" s="365"/>
      <c r="HY31" s="365"/>
      <c r="HZ31" s="365"/>
      <c r="IA31" s="365"/>
      <c r="IB31" s="365"/>
      <c r="IC31" s="365"/>
      <c r="ID31" s="365"/>
    </row>
    <row r="32" spans="1:238" ht="14.25">
      <c r="A32" s="345"/>
      <c r="B32" s="345"/>
      <c r="C32" s="345"/>
      <c r="D32" s="380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5"/>
      <c r="AP32" s="345"/>
      <c r="AQ32" s="345"/>
      <c r="AR32" s="345"/>
      <c r="AS32" s="345"/>
      <c r="AT32" s="345"/>
      <c r="AU32" s="345"/>
      <c r="AV32" s="345"/>
      <c r="AW32" s="345"/>
      <c r="AX32" s="345"/>
      <c r="AY32" s="345"/>
      <c r="AZ32" s="345"/>
      <c r="BA32" s="345"/>
      <c r="BB32" s="345"/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5"/>
      <c r="BX32" s="345"/>
      <c r="BY32" s="345"/>
      <c r="BZ32" s="345"/>
      <c r="CA32" s="345"/>
      <c r="CB32" s="345"/>
      <c r="CC32" s="345"/>
      <c r="CD32" s="345"/>
      <c r="CE32" s="345"/>
      <c r="CF32" s="345"/>
      <c r="CG32" s="345"/>
      <c r="CH32" s="345"/>
      <c r="CI32" s="345"/>
      <c r="CJ32" s="345"/>
      <c r="CK32" s="345"/>
      <c r="CL32" s="345"/>
      <c r="CM32" s="345"/>
      <c r="CN32" s="345"/>
      <c r="CO32" s="345"/>
      <c r="CP32" s="345"/>
      <c r="CQ32" s="345"/>
      <c r="CR32" s="345"/>
      <c r="CS32" s="345"/>
      <c r="CT32" s="345"/>
      <c r="CU32" s="345"/>
      <c r="CV32" s="345"/>
      <c r="CW32" s="345"/>
      <c r="CX32" s="345"/>
      <c r="CY32" s="345"/>
      <c r="CZ32" s="345"/>
      <c r="DA32" s="345"/>
      <c r="DB32" s="345"/>
      <c r="DC32" s="345"/>
      <c r="DD32" s="345"/>
      <c r="DE32" s="345"/>
      <c r="DF32" s="345"/>
      <c r="DG32" s="345"/>
      <c r="DH32" s="345"/>
      <c r="DI32" s="345"/>
      <c r="DJ32" s="345"/>
      <c r="DK32" s="345"/>
      <c r="DL32" s="345"/>
      <c r="DM32" s="345"/>
      <c r="DN32" s="345"/>
      <c r="DO32" s="345"/>
      <c r="DP32" s="345"/>
      <c r="DQ32" s="345"/>
      <c r="DR32" s="345"/>
      <c r="DS32" s="345"/>
      <c r="DT32" s="345"/>
      <c r="DU32" s="345"/>
      <c r="DV32" s="345"/>
      <c r="DW32" s="345"/>
      <c r="DX32" s="345"/>
      <c r="DY32" s="345"/>
      <c r="DZ32" s="345"/>
      <c r="EA32" s="345"/>
      <c r="EB32" s="345"/>
      <c r="EC32" s="345"/>
      <c r="ED32" s="345"/>
      <c r="EE32" s="345"/>
      <c r="EF32" s="345"/>
      <c r="EG32" s="345"/>
      <c r="EH32" s="345"/>
      <c r="EI32" s="345"/>
      <c r="EJ32" s="345"/>
      <c r="EK32" s="345"/>
      <c r="EL32" s="345"/>
      <c r="EM32" s="345"/>
      <c r="EN32" s="345"/>
      <c r="EO32" s="345"/>
      <c r="EP32" s="345"/>
      <c r="EQ32" s="345"/>
      <c r="ER32" s="345"/>
      <c r="ES32" s="345"/>
      <c r="ET32" s="345"/>
      <c r="EU32" s="345"/>
      <c r="EV32" s="345"/>
      <c r="EW32" s="345"/>
      <c r="EX32" s="345"/>
      <c r="EY32" s="345"/>
      <c r="EZ32" s="345"/>
      <c r="FA32" s="345"/>
      <c r="FB32" s="345"/>
      <c r="FC32" s="345"/>
      <c r="FD32" s="345"/>
      <c r="FE32" s="345"/>
      <c r="FF32" s="345"/>
      <c r="FG32" s="345"/>
      <c r="FH32" s="345"/>
      <c r="FI32" s="345"/>
      <c r="FJ32" s="345"/>
      <c r="FK32" s="345"/>
      <c r="FL32" s="345"/>
      <c r="FM32" s="345"/>
      <c r="FN32" s="345"/>
      <c r="FO32" s="345"/>
      <c r="FP32" s="345"/>
      <c r="FQ32" s="345"/>
      <c r="FR32" s="345"/>
      <c r="FS32" s="345"/>
      <c r="FT32" s="345"/>
      <c r="FU32" s="345"/>
      <c r="FV32" s="345"/>
      <c r="FW32" s="345"/>
      <c r="FX32" s="345"/>
      <c r="FY32" s="345"/>
      <c r="FZ32" s="345"/>
      <c r="GA32" s="345"/>
      <c r="GB32" s="345"/>
      <c r="GC32" s="345"/>
      <c r="GD32" s="345"/>
      <c r="GE32" s="345"/>
      <c r="GF32" s="345"/>
      <c r="GG32" s="345"/>
      <c r="GH32" s="345"/>
      <c r="GI32" s="345"/>
      <c r="GJ32" s="345"/>
      <c r="GK32" s="345"/>
      <c r="GL32" s="345"/>
      <c r="GM32" s="345"/>
      <c r="GN32" s="345"/>
      <c r="GO32" s="345"/>
      <c r="GP32" s="345"/>
      <c r="GQ32" s="345"/>
      <c r="GR32" s="345"/>
      <c r="GS32" s="345"/>
      <c r="GT32" s="345"/>
      <c r="GU32" s="345"/>
      <c r="GV32" s="345"/>
      <c r="GW32" s="345"/>
      <c r="GX32" s="345"/>
      <c r="GY32" s="345"/>
      <c r="GZ32" s="345"/>
      <c r="HA32" s="345"/>
      <c r="HB32" s="345"/>
      <c r="HC32" s="345"/>
      <c r="HD32" s="345"/>
      <c r="HE32" s="345"/>
      <c r="HF32" s="345"/>
      <c r="HG32" s="345"/>
      <c r="HH32" s="345"/>
      <c r="HI32" s="345"/>
      <c r="HJ32" s="345"/>
      <c r="HK32" s="345"/>
      <c r="HL32" s="345"/>
      <c r="HM32" s="345"/>
      <c r="HN32" s="345"/>
      <c r="HO32" s="345"/>
      <c r="HP32" s="345"/>
      <c r="HQ32" s="345"/>
      <c r="HR32" s="345"/>
      <c r="HS32" s="345"/>
      <c r="HT32" s="345"/>
      <c r="HU32" s="345"/>
      <c r="HV32" s="345"/>
      <c r="HW32" s="345"/>
      <c r="HX32" s="345"/>
      <c r="HY32" s="345"/>
      <c r="HZ32" s="345"/>
      <c r="IA32" s="345"/>
      <c r="IB32" s="345"/>
      <c r="IC32" s="345"/>
      <c r="ID32" s="345"/>
    </row>
    <row r="33" spans="1:238" ht="14.25">
      <c r="A33" s="345"/>
      <c r="B33" s="345"/>
      <c r="C33" s="345"/>
      <c r="D33" s="380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5"/>
      <c r="AS33" s="345"/>
      <c r="AT33" s="345"/>
      <c r="AU33" s="345"/>
      <c r="AV33" s="345"/>
      <c r="AW33" s="345"/>
      <c r="AX33" s="345"/>
      <c r="AY33" s="345"/>
      <c r="AZ33" s="345"/>
      <c r="BA33" s="345"/>
      <c r="BB33" s="345"/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  <c r="CN33" s="345"/>
      <c r="CO33" s="345"/>
      <c r="CP33" s="345"/>
      <c r="CQ33" s="345"/>
      <c r="CR33" s="345"/>
      <c r="CS33" s="345"/>
      <c r="CT33" s="345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5"/>
      <c r="DG33" s="345"/>
      <c r="DH33" s="345"/>
      <c r="DI33" s="345"/>
      <c r="DJ33" s="345"/>
      <c r="DK33" s="345"/>
      <c r="DL33" s="345"/>
      <c r="DM33" s="345"/>
      <c r="DN33" s="345"/>
      <c r="DO33" s="345"/>
      <c r="DP33" s="345"/>
      <c r="DQ33" s="345"/>
      <c r="DR33" s="345"/>
      <c r="DS33" s="345"/>
      <c r="DT33" s="345"/>
      <c r="DU33" s="345"/>
      <c r="DV33" s="345"/>
      <c r="DW33" s="345"/>
      <c r="DX33" s="345"/>
      <c r="DY33" s="345"/>
      <c r="DZ33" s="345"/>
      <c r="EA33" s="345"/>
      <c r="EB33" s="345"/>
      <c r="EC33" s="345"/>
      <c r="ED33" s="345"/>
      <c r="EE33" s="345"/>
      <c r="EF33" s="345"/>
      <c r="EG33" s="345"/>
      <c r="EH33" s="345"/>
      <c r="EI33" s="345"/>
      <c r="EJ33" s="345"/>
      <c r="EK33" s="345"/>
      <c r="EL33" s="345"/>
      <c r="EM33" s="345"/>
      <c r="EN33" s="345"/>
      <c r="EO33" s="345"/>
      <c r="EP33" s="345"/>
      <c r="EQ33" s="345"/>
      <c r="ER33" s="345"/>
      <c r="ES33" s="345"/>
      <c r="ET33" s="345"/>
      <c r="EU33" s="345"/>
      <c r="EV33" s="345"/>
      <c r="EW33" s="345"/>
      <c r="EX33" s="345"/>
      <c r="EY33" s="345"/>
      <c r="EZ33" s="345"/>
      <c r="FA33" s="345"/>
      <c r="FB33" s="345"/>
      <c r="FC33" s="345"/>
      <c r="FD33" s="345"/>
      <c r="FE33" s="345"/>
      <c r="FF33" s="345"/>
      <c r="FG33" s="345"/>
      <c r="FH33" s="345"/>
      <c r="FI33" s="345"/>
      <c r="FJ33" s="345"/>
      <c r="FK33" s="345"/>
      <c r="FL33" s="345"/>
      <c r="FM33" s="345"/>
      <c r="FN33" s="345"/>
      <c r="FO33" s="345"/>
      <c r="FP33" s="345"/>
      <c r="FQ33" s="345"/>
      <c r="FR33" s="345"/>
      <c r="FS33" s="345"/>
      <c r="FT33" s="345"/>
      <c r="FU33" s="345"/>
      <c r="FV33" s="345"/>
      <c r="FW33" s="345"/>
      <c r="FX33" s="345"/>
      <c r="FY33" s="345"/>
      <c r="FZ33" s="345"/>
      <c r="GA33" s="345"/>
      <c r="GB33" s="345"/>
      <c r="GC33" s="345"/>
      <c r="GD33" s="345"/>
      <c r="GE33" s="345"/>
      <c r="GF33" s="345"/>
      <c r="GG33" s="345"/>
      <c r="GH33" s="345"/>
      <c r="GI33" s="345"/>
      <c r="GJ33" s="345"/>
      <c r="GK33" s="345"/>
      <c r="GL33" s="345"/>
      <c r="GM33" s="345"/>
      <c r="GN33" s="345"/>
      <c r="GO33" s="345"/>
      <c r="GP33" s="345"/>
      <c r="GQ33" s="345"/>
      <c r="GR33" s="345"/>
      <c r="GS33" s="345"/>
      <c r="GT33" s="345"/>
      <c r="GU33" s="345"/>
      <c r="GV33" s="345"/>
      <c r="GW33" s="345"/>
      <c r="GX33" s="345"/>
      <c r="GY33" s="345"/>
      <c r="GZ33" s="345"/>
      <c r="HA33" s="345"/>
      <c r="HB33" s="345"/>
      <c r="HC33" s="345"/>
      <c r="HD33" s="345"/>
      <c r="HE33" s="345"/>
      <c r="HF33" s="345"/>
      <c r="HG33" s="345"/>
      <c r="HH33" s="345"/>
      <c r="HI33" s="345"/>
      <c r="HJ33" s="345"/>
      <c r="HK33" s="345"/>
      <c r="HL33" s="345"/>
      <c r="HM33" s="345"/>
      <c r="HN33" s="345"/>
      <c r="HO33" s="345"/>
      <c r="HP33" s="345"/>
      <c r="HQ33" s="345"/>
      <c r="HR33" s="345"/>
      <c r="HS33" s="345"/>
      <c r="HT33" s="345"/>
      <c r="HU33" s="345"/>
      <c r="HV33" s="345"/>
      <c r="HW33" s="345"/>
      <c r="HX33" s="345"/>
      <c r="HY33" s="345"/>
      <c r="HZ33" s="345"/>
      <c r="IA33" s="345"/>
      <c r="IB33" s="345"/>
      <c r="IC33" s="345"/>
      <c r="ID33" s="345"/>
    </row>
    <row r="34" spans="1:238" ht="14.25">
      <c r="A34" s="345"/>
      <c r="B34" s="345"/>
      <c r="C34" s="345"/>
      <c r="D34" s="380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5"/>
      <c r="AT34" s="345"/>
      <c r="AU34" s="345"/>
      <c r="AV34" s="345"/>
      <c r="AW34" s="345"/>
      <c r="AX34" s="345"/>
      <c r="AY34" s="345"/>
      <c r="AZ34" s="345"/>
      <c r="BA34" s="345"/>
      <c r="BB34" s="345"/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5"/>
      <c r="BX34" s="345"/>
      <c r="BY34" s="345"/>
      <c r="BZ34" s="345"/>
      <c r="CA34" s="345"/>
      <c r="CB34" s="345"/>
      <c r="CC34" s="345"/>
      <c r="CD34" s="345"/>
      <c r="CE34" s="345"/>
      <c r="CF34" s="345"/>
      <c r="CG34" s="345"/>
      <c r="CH34" s="345"/>
      <c r="CI34" s="345"/>
      <c r="CJ34" s="345"/>
      <c r="CK34" s="345"/>
      <c r="CL34" s="345"/>
      <c r="CM34" s="345"/>
      <c r="CN34" s="345"/>
      <c r="CO34" s="345"/>
      <c r="CP34" s="345"/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  <c r="DA34" s="345"/>
      <c r="DB34" s="345"/>
      <c r="DC34" s="345"/>
      <c r="DD34" s="345"/>
      <c r="DE34" s="345"/>
      <c r="DF34" s="345"/>
      <c r="DG34" s="345"/>
      <c r="DH34" s="345"/>
      <c r="DI34" s="345"/>
      <c r="DJ34" s="345"/>
      <c r="DK34" s="345"/>
      <c r="DL34" s="345"/>
      <c r="DM34" s="345"/>
      <c r="DN34" s="345"/>
      <c r="DO34" s="345"/>
      <c r="DP34" s="345"/>
      <c r="DQ34" s="345"/>
      <c r="DR34" s="345"/>
      <c r="DS34" s="345"/>
      <c r="DT34" s="345"/>
      <c r="DU34" s="345"/>
      <c r="DV34" s="345"/>
      <c r="DW34" s="345"/>
      <c r="DX34" s="345"/>
      <c r="DY34" s="345"/>
      <c r="DZ34" s="345"/>
      <c r="EA34" s="345"/>
      <c r="EB34" s="345"/>
      <c r="EC34" s="345"/>
      <c r="ED34" s="345"/>
      <c r="EE34" s="345"/>
      <c r="EF34" s="345"/>
      <c r="EG34" s="345"/>
      <c r="EH34" s="345"/>
      <c r="EI34" s="345"/>
      <c r="EJ34" s="345"/>
      <c r="EK34" s="345"/>
      <c r="EL34" s="345"/>
      <c r="EM34" s="345"/>
      <c r="EN34" s="345"/>
      <c r="EO34" s="345"/>
      <c r="EP34" s="345"/>
      <c r="EQ34" s="345"/>
      <c r="ER34" s="345"/>
      <c r="ES34" s="345"/>
      <c r="ET34" s="345"/>
      <c r="EU34" s="345"/>
      <c r="EV34" s="345"/>
      <c r="EW34" s="345"/>
      <c r="EX34" s="345"/>
      <c r="EY34" s="345"/>
      <c r="EZ34" s="345"/>
      <c r="FA34" s="345"/>
      <c r="FB34" s="345"/>
      <c r="FC34" s="345"/>
      <c r="FD34" s="345"/>
      <c r="FE34" s="345"/>
      <c r="FF34" s="345"/>
      <c r="FG34" s="345"/>
      <c r="FH34" s="345"/>
      <c r="FI34" s="345"/>
      <c r="FJ34" s="345"/>
      <c r="FK34" s="345"/>
      <c r="FL34" s="345"/>
      <c r="FM34" s="345"/>
      <c r="FN34" s="345"/>
      <c r="FO34" s="345"/>
      <c r="FP34" s="345"/>
      <c r="FQ34" s="345"/>
      <c r="FR34" s="345"/>
      <c r="FS34" s="345"/>
      <c r="FT34" s="345"/>
      <c r="FU34" s="345"/>
      <c r="FV34" s="345"/>
      <c r="FW34" s="345"/>
      <c r="FX34" s="345"/>
      <c r="FY34" s="345"/>
      <c r="FZ34" s="345"/>
      <c r="GA34" s="345"/>
      <c r="GB34" s="345"/>
      <c r="GC34" s="345"/>
      <c r="GD34" s="345"/>
      <c r="GE34" s="345"/>
      <c r="GF34" s="345"/>
      <c r="GG34" s="345"/>
      <c r="GH34" s="345"/>
      <c r="GI34" s="345"/>
      <c r="GJ34" s="345"/>
      <c r="GK34" s="345"/>
      <c r="GL34" s="345"/>
      <c r="GM34" s="345"/>
      <c r="GN34" s="345"/>
      <c r="GO34" s="345"/>
      <c r="GP34" s="345"/>
      <c r="GQ34" s="345"/>
      <c r="GR34" s="345"/>
      <c r="GS34" s="345"/>
      <c r="GT34" s="345"/>
      <c r="GU34" s="345"/>
      <c r="GV34" s="345"/>
      <c r="GW34" s="345"/>
      <c r="GX34" s="345"/>
      <c r="GY34" s="345"/>
      <c r="GZ34" s="345"/>
      <c r="HA34" s="345"/>
      <c r="HB34" s="345"/>
      <c r="HC34" s="345"/>
      <c r="HD34" s="345"/>
      <c r="HE34" s="345"/>
      <c r="HF34" s="345"/>
      <c r="HG34" s="345"/>
      <c r="HH34" s="345"/>
      <c r="HI34" s="345"/>
      <c r="HJ34" s="345"/>
      <c r="HK34" s="345"/>
      <c r="HL34" s="345"/>
      <c r="HM34" s="345"/>
      <c r="HN34" s="345"/>
      <c r="HO34" s="345"/>
      <c r="HP34" s="345"/>
      <c r="HQ34" s="345"/>
      <c r="HR34" s="345"/>
      <c r="HS34" s="345"/>
      <c r="HT34" s="345"/>
      <c r="HU34" s="345"/>
      <c r="HV34" s="345"/>
      <c r="HW34" s="345"/>
      <c r="HX34" s="345"/>
      <c r="HY34" s="345"/>
      <c r="HZ34" s="345"/>
      <c r="IA34" s="345"/>
      <c r="IB34" s="345"/>
      <c r="IC34" s="345"/>
      <c r="ID34" s="345"/>
    </row>
    <row r="35" spans="1:238" ht="14.25">
      <c r="A35" s="345"/>
      <c r="B35" s="345"/>
      <c r="C35" s="345"/>
      <c r="D35" s="380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345"/>
      <c r="AL35" s="345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45"/>
      <c r="BZ35" s="345"/>
      <c r="CA35" s="345"/>
      <c r="CB35" s="345"/>
      <c r="CC35" s="345"/>
      <c r="CD35" s="345"/>
      <c r="CE35" s="345"/>
      <c r="CF35" s="345"/>
      <c r="CG35" s="345"/>
      <c r="CH35" s="345"/>
      <c r="CI35" s="345"/>
      <c r="CJ35" s="345"/>
      <c r="CK35" s="345"/>
      <c r="CL35" s="345"/>
      <c r="CM35" s="345"/>
      <c r="CN35" s="345"/>
      <c r="CO35" s="345"/>
      <c r="CP35" s="345"/>
      <c r="CQ35" s="345"/>
      <c r="CR35" s="345"/>
      <c r="CS35" s="345"/>
      <c r="CT35" s="345"/>
      <c r="CU35" s="345"/>
      <c r="CV35" s="345"/>
      <c r="CW35" s="345"/>
      <c r="CX35" s="345"/>
      <c r="CY35" s="345"/>
      <c r="CZ35" s="345"/>
      <c r="DA35" s="345"/>
      <c r="DB35" s="345"/>
      <c r="DC35" s="345"/>
      <c r="DD35" s="345"/>
      <c r="DE35" s="345"/>
      <c r="DF35" s="345"/>
      <c r="DG35" s="345"/>
      <c r="DH35" s="345"/>
      <c r="DI35" s="345"/>
      <c r="DJ35" s="345"/>
      <c r="DK35" s="345"/>
      <c r="DL35" s="345"/>
      <c r="DM35" s="345"/>
      <c r="DN35" s="345"/>
      <c r="DO35" s="345"/>
      <c r="DP35" s="345"/>
      <c r="DQ35" s="345"/>
      <c r="DR35" s="345"/>
      <c r="DS35" s="345"/>
      <c r="DT35" s="345"/>
      <c r="DU35" s="345"/>
      <c r="DV35" s="345"/>
      <c r="DW35" s="345"/>
      <c r="DX35" s="345"/>
      <c r="DY35" s="345"/>
      <c r="DZ35" s="345"/>
      <c r="EA35" s="345"/>
      <c r="EB35" s="345"/>
      <c r="EC35" s="345"/>
      <c r="ED35" s="345"/>
      <c r="EE35" s="345"/>
      <c r="EF35" s="345"/>
      <c r="EG35" s="345"/>
      <c r="EH35" s="345"/>
      <c r="EI35" s="345"/>
      <c r="EJ35" s="345"/>
      <c r="EK35" s="345"/>
      <c r="EL35" s="345"/>
      <c r="EM35" s="345"/>
      <c r="EN35" s="345"/>
      <c r="EO35" s="345"/>
      <c r="EP35" s="345"/>
      <c r="EQ35" s="345"/>
      <c r="ER35" s="345"/>
      <c r="ES35" s="345"/>
      <c r="ET35" s="345"/>
      <c r="EU35" s="345"/>
      <c r="EV35" s="345"/>
      <c r="EW35" s="345"/>
      <c r="EX35" s="345"/>
      <c r="EY35" s="345"/>
      <c r="EZ35" s="345"/>
      <c r="FA35" s="345"/>
      <c r="FB35" s="345"/>
      <c r="FC35" s="345"/>
      <c r="FD35" s="345"/>
      <c r="FE35" s="345"/>
      <c r="FF35" s="345"/>
      <c r="FG35" s="345"/>
      <c r="FH35" s="345"/>
      <c r="FI35" s="345"/>
      <c r="FJ35" s="345"/>
      <c r="FK35" s="345"/>
      <c r="FL35" s="345"/>
      <c r="FM35" s="345"/>
      <c r="FN35" s="345"/>
      <c r="FO35" s="345"/>
      <c r="FP35" s="345"/>
      <c r="FQ35" s="345"/>
      <c r="FR35" s="345"/>
      <c r="FS35" s="345"/>
      <c r="FT35" s="345"/>
      <c r="FU35" s="345"/>
      <c r="FV35" s="345"/>
      <c r="FW35" s="345"/>
      <c r="FX35" s="345"/>
      <c r="FY35" s="345"/>
      <c r="FZ35" s="345"/>
      <c r="GA35" s="345"/>
      <c r="GB35" s="345"/>
      <c r="GC35" s="345"/>
      <c r="GD35" s="345"/>
      <c r="GE35" s="345"/>
      <c r="GF35" s="345"/>
      <c r="GG35" s="345"/>
      <c r="GH35" s="345"/>
      <c r="GI35" s="345"/>
      <c r="GJ35" s="345"/>
      <c r="GK35" s="345"/>
      <c r="GL35" s="345"/>
      <c r="GM35" s="345"/>
      <c r="GN35" s="345"/>
      <c r="GO35" s="345"/>
      <c r="GP35" s="345"/>
      <c r="GQ35" s="345"/>
      <c r="GR35" s="345"/>
      <c r="GS35" s="345"/>
      <c r="GT35" s="345"/>
      <c r="GU35" s="345"/>
      <c r="GV35" s="345"/>
      <c r="GW35" s="345"/>
      <c r="GX35" s="345"/>
      <c r="GY35" s="345"/>
      <c r="GZ35" s="345"/>
      <c r="HA35" s="345"/>
      <c r="HB35" s="345"/>
      <c r="HC35" s="345"/>
      <c r="HD35" s="345"/>
      <c r="HE35" s="345"/>
      <c r="HF35" s="345"/>
      <c r="HG35" s="345"/>
      <c r="HH35" s="345"/>
      <c r="HI35" s="345"/>
      <c r="HJ35" s="345"/>
      <c r="HK35" s="345"/>
      <c r="HL35" s="345"/>
      <c r="HM35" s="345"/>
      <c r="HN35" s="345"/>
      <c r="HO35" s="345"/>
      <c r="HP35" s="345"/>
      <c r="HQ35" s="345"/>
      <c r="HR35" s="345"/>
      <c r="HS35" s="345"/>
      <c r="HT35" s="345"/>
      <c r="HU35" s="345"/>
      <c r="HV35" s="345"/>
      <c r="HW35" s="345"/>
      <c r="HX35" s="345"/>
      <c r="HY35" s="345"/>
      <c r="HZ35" s="345"/>
      <c r="IA35" s="345"/>
      <c r="IB35" s="345"/>
      <c r="IC35" s="345"/>
      <c r="ID35" s="345"/>
    </row>
    <row r="36" spans="1:238" ht="14.25">
      <c r="A36" s="345"/>
      <c r="B36" s="345"/>
      <c r="C36" s="345"/>
      <c r="D36" s="380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345"/>
      <c r="AM36" s="345"/>
      <c r="AN36" s="345"/>
      <c r="AO36" s="345"/>
      <c r="AP36" s="345"/>
      <c r="AQ36" s="345"/>
      <c r="AR36" s="345"/>
      <c r="AS36" s="345"/>
      <c r="AT36" s="345"/>
      <c r="AU36" s="345"/>
      <c r="AV36" s="345"/>
      <c r="AW36" s="345"/>
      <c r="AX36" s="345"/>
      <c r="AY36" s="345"/>
      <c r="AZ36" s="345"/>
      <c r="BA36" s="345"/>
      <c r="BB36" s="345"/>
      <c r="BC36" s="345"/>
      <c r="BD36" s="345"/>
      <c r="BE36" s="345"/>
      <c r="BF36" s="345"/>
      <c r="BG36" s="345"/>
      <c r="BH36" s="345"/>
      <c r="BI36" s="345"/>
      <c r="BJ36" s="345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345"/>
      <c r="BV36" s="345"/>
      <c r="BW36" s="345"/>
      <c r="BX36" s="345"/>
      <c r="BY36" s="345"/>
      <c r="BZ36" s="345"/>
      <c r="CA36" s="345"/>
      <c r="CB36" s="345"/>
      <c r="CC36" s="345"/>
      <c r="CD36" s="345"/>
      <c r="CE36" s="345"/>
      <c r="CF36" s="345"/>
      <c r="CG36" s="345"/>
      <c r="CH36" s="345"/>
      <c r="CI36" s="345"/>
      <c r="CJ36" s="345"/>
      <c r="CK36" s="345"/>
      <c r="CL36" s="345"/>
      <c r="CM36" s="345"/>
      <c r="CN36" s="345"/>
      <c r="CO36" s="345"/>
      <c r="CP36" s="345"/>
      <c r="CQ36" s="345"/>
      <c r="CR36" s="345"/>
      <c r="CS36" s="345"/>
      <c r="CT36" s="345"/>
      <c r="CU36" s="345"/>
      <c r="CV36" s="345"/>
      <c r="CW36" s="345"/>
      <c r="CX36" s="345"/>
      <c r="CY36" s="345"/>
      <c r="CZ36" s="345"/>
      <c r="DA36" s="345"/>
      <c r="DB36" s="345"/>
      <c r="DC36" s="345"/>
      <c r="DD36" s="345"/>
      <c r="DE36" s="345"/>
      <c r="DF36" s="345"/>
      <c r="DG36" s="345"/>
      <c r="DH36" s="345"/>
      <c r="DI36" s="345"/>
      <c r="DJ36" s="345"/>
      <c r="DK36" s="345"/>
      <c r="DL36" s="345"/>
      <c r="DM36" s="345"/>
      <c r="DN36" s="345"/>
      <c r="DO36" s="345"/>
      <c r="DP36" s="345"/>
      <c r="DQ36" s="345"/>
      <c r="DR36" s="345"/>
      <c r="DS36" s="345"/>
      <c r="DT36" s="345"/>
      <c r="DU36" s="345"/>
      <c r="DV36" s="345"/>
      <c r="DW36" s="345"/>
      <c r="DX36" s="345"/>
      <c r="DY36" s="345"/>
      <c r="DZ36" s="345"/>
      <c r="EA36" s="345"/>
      <c r="EB36" s="345"/>
      <c r="EC36" s="345"/>
      <c r="ED36" s="345"/>
      <c r="EE36" s="345"/>
      <c r="EF36" s="345"/>
      <c r="EG36" s="345"/>
      <c r="EH36" s="345"/>
      <c r="EI36" s="345"/>
      <c r="EJ36" s="345"/>
      <c r="EK36" s="345"/>
      <c r="EL36" s="345"/>
      <c r="EM36" s="345"/>
      <c r="EN36" s="345"/>
      <c r="EO36" s="345"/>
      <c r="EP36" s="345"/>
      <c r="EQ36" s="345"/>
      <c r="ER36" s="345"/>
      <c r="ES36" s="345"/>
      <c r="ET36" s="345"/>
      <c r="EU36" s="345"/>
      <c r="EV36" s="345"/>
      <c r="EW36" s="345"/>
      <c r="EX36" s="345"/>
      <c r="EY36" s="345"/>
      <c r="EZ36" s="345"/>
      <c r="FA36" s="345"/>
      <c r="FB36" s="345"/>
      <c r="FC36" s="345"/>
      <c r="FD36" s="345"/>
      <c r="FE36" s="345"/>
      <c r="FF36" s="345"/>
      <c r="FG36" s="345"/>
      <c r="FH36" s="345"/>
      <c r="FI36" s="345"/>
      <c r="FJ36" s="345"/>
      <c r="FK36" s="345"/>
      <c r="FL36" s="345"/>
      <c r="FM36" s="345"/>
      <c r="FN36" s="345"/>
      <c r="FO36" s="345"/>
      <c r="FP36" s="345"/>
      <c r="FQ36" s="345"/>
      <c r="FR36" s="345"/>
      <c r="FS36" s="345"/>
      <c r="FT36" s="345"/>
      <c r="FU36" s="345"/>
      <c r="FV36" s="345"/>
      <c r="FW36" s="345"/>
      <c r="FX36" s="345"/>
      <c r="FY36" s="345"/>
      <c r="FZ36" s="345"/>
      <c r="GA36" s="345"/>
      <c r="GB36" s="345"/>
      <c r="GC36" s="345"/>
      <c r="GD36" s="345"/>
      <c r="GE36" s="345"/>
      <c r="GF36" s="345"/>
      <c r="GG36" s="345"/>
      <c r="GH36" s="345"/>
      <c r="GI36" s="345"/>
      <c r="GJ36" s="345"/>
      <c r="GK36" s="345"/>
      <c r="GL36" s="345"/>
      <c r="GM36" s="345"/>
      <c r="GN36" s="345"/>
      <c r="GO36" s="345"/>
      <c r="GP36" s="345"/>
      <c r="GQ36" s="345"/>
      <c r="GR36" s="345"/>
      <c r="GS36" s="345"/>
      <c r="GT36" s="345"/>
      <c r="GU36" s="345"/>
      <c r="GV36" s="345"/>
      <c r="GW36" s="345"/>
      <c r="GX36" s="345"/>
      <c r="GY36" s="345"/>
      <c r="GZ36" s="345"/>
      <c r="HA36" s="345"/>
      <c r="HB36" s="345"/>
      <c r="HC36" s="345"/>
      <c r="HD36" s="345"/>
      <c r="HE36" s="345"/>
      <c r="HF36" s="345"/>
      <c r="HG36" s="345"/>
      <c r="HH36" s="345"/>
      <c r="HI36" s="345"/>
      <c r="HJ36" s="345"/>
      <c r="HK36" s="345"/>
      <c r="HL36" s="345"/>
      <c r="HM36" s="345"/>
      <c r="HN36" s="345"/>
      <c r="HO36" s="345"/>
      <c r="HP36" s="345"/>
      <c r="HQ36" s="345"/>
      <c r="HR36" s="345"/>
      <c r="HS36" s="345"/>
      <c r="HT36" s="345"/>
      <c r="HU36" s="345"/>
      <c r="HV36" s="345"/>
      <c r="HW36" s="345"/>
      <c r="HX36" s="345"/>
      <c r="HY36" s="345"/>
      <c r="HZ36" s="345"/>
      <c r="IA36" s="345"/>
      <c r="IB36" s="345"/>
      <c r="IC36" s="345"/>
      <c r="ID36" s="345"/>
    </row>
    <row r="37" spans="1:238" ht="14.25">
      <c r="A37" s="345"/>
      <c r="B37" s="345"/>
      <c r="C37" s="345"/>
      <c r="D37" s="380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345"/>
      <c r="AG37" s="345"/>
      <c r="AH37" s="345"/>
      <c r="AI37" s="345"/>
      <c r="AJ37" s="345"/>
      <c r="AK37" s="345"/>
      <c r="AL37" s="345"/>
      <c r="AM37" s="345"/>
      <c r="AN37" s="345"/>
      <c r="AO37" s="345"/>
      <c r="AP37" s="345"/>
      <c r="AQ37" s="345"/>
      <c r="AR37" s="345"/>
      <c r="AS37" s="345"/>
      <c r="AT37" s="345"/>
      <c r="AU37" s="345"/>
      <c r="AV37" s="345"/>
      <c r="AW37" s="345"/>
      <c r="AX37" s="345"/>
      <c r="AY37" s="345"/>
      <c r="AZ37" s="345"/>
      <c r="BA37" s="345"/>
      <c r="BB37" s="345"/>
      <c r="BC37" s="345"/>
      <c r="BD37" s="345"/>
      <c r="BE37" s="345"/>
      <c r="BF37" s="345"/>
      <c r="BG37" s="345"/>
      <c r="BH37" s="345"/>
      <c r="BI37" s="345"/>
      <c r="BJ37" s="345"/>
      <c r="BK37" s="345"/>
      <c r="BL37" s="345"/>
      <c r="BM37" s="345"/>
      <c r="BN37" s="345"/>
      <c r="BO37" s="345"/>
      <c r="BP37" s="345"/>
      <c r="BQ37" s="345"/>
      <c r="BR37" s="345"/>
      <c r="BS37" s="345"/>
      <c r="BT37" s="345"/>
      <c r="BU37" s="345"/>
      <c r="BV37" s="345"/>
      <c r="BW37" s="345"/>
      <c r="BX37" s="345"/>
      <c r="BY37" s="345"/>
      <c r="BZ37" s="345"/>
      <c r="CA37" s="345"/>
      <c r="CB37" s="345"/>
      <c r="CC37" s="345"/>
      <c r="CD37" s="345"/>
      <c r="CE37" s="345"/>
      <c r="CF37" s="345"/>
      <c r="CG37" s="345"/>
      <c r="CH37" s="345"/>
      <c r="CI37" s="345"/>
      <c r="CJ37" s="345"/>
      <c r="CK37" s="345"/>
      <c r="CL37" s="345"/>
      <c r="CM37" s="345"/>
      <c r="CN37" s="345"/>
      <c r="CO37" s="345"/>
      <c r="CP37" s="345"/>
      <c r="CQ37" s="345"/>
      <c r="CR37" s="345"/>
      <c r="CS37" s="345"/>
      <c r="CT37" s="345"/>
      <c r="CU37" s="345"/>
      <c r="CV37" s="345"/>
      <c r="CW37" s="345"/>
      <c r="CX37" s="345"/>
      <c r="CY37" s="345"/>
      <c r="CZ37" s="345"/>
      <c r="DA37" s="345"/>
      <c r="DB37" s="345"/>
      <c r="DC37" s="345"/>
      <c r="DD37" s="345"/>
      <c r="DE37" s="345"/>
      <c r="DF37" s="345"/>
      <c r="DG37" s="345"/>
      <c r="DH37" s="345"/>
      <c r="DI37" s="345"/>
      <c r="DJ37" s="345"/>
      <c r="DK37" s="345"/>
      <c r="DL37" s="345"/>
      <c r="DM37" s="345"/>
      <c r="DN37" s="345"/>
      <c r="DO37" s="345"/>
      <c r="DP37" s="345"/>
      <c r="DQ37" s="345"/>
      <c r="DR37" s="345"/>
      <c r="DS37" s="345"/>
      <c r="DT37" s="345"/>
      <c r="DU37" s="345"/>
      <c r="DV37" s="345"/>
      <c r="DW37" s="345"/>
      <c r="DX37" s="345"/>
      <c r="DY37" s="345"/>
      <c r="DZ37" s="345"/>
      <c r="EA37" s="345"/>
      <c r="EB37" s="345"/>
      <c r="EC37" s="345"/>
      <c r="ED37" s="345"/>
      <c r="EE37" s="345"/>
      <c r="EF37" s="345"/>
      <c r="EG37" s="345"/>
      <c r="EH37" s="345"/>
      <c r="EI37" s="345"/>
      <c r="EJ37" s="345"/>
      <c r="EK37" s="345"/>
      <c r="EL37" s="345"/>
      <c r="EM37" s="345"/>
      <c r="EN37" s="345"/>
      <c r="EO37" s="345"/>
      <c r="EP37" s="345"/>
      <c r="EQ37" s="345"/>
      <c r="ER37" s="345"/>
      <c r="ES37" s="345"/>
      <c r="ET37" s="345"/>
      <c r="EU37" s="345"/>
      <c r="EV37" s="345"/>
      <c r="EW37" s="345"/>
      <c r="EX37" s="345"/>
      <c r="EY37" s="345"/>
      <c r="EZ37" s="345"/>
      <c r="FA37" s="345"/>
      <c r="FB37" s="345"/>
      <c r="FC37" s="345"/>
      <c r="FD37" s="345"/>
      <c r="FE37" s="345"/>
      <c r="FF37" s="345"/>
      <c r="FG37" s="345"/>
      <c r="FH37" s="345"/>
      <c r="FI37" s="345"/>
      <c r="FJ37" s="345"/>
      <c r="FK37" s="345"/>
      <c r="FL37" s="345"/>
      <c r="FM37" s="345"/>
      <c r="FN37" s="345"/>
      <c r="FO37" s="345"/>
      <c r="FP37" s="345"/>
      <c r="FQ37" s="345"/>
      <c r="FR37" s="345"/>
      <c r="FS37" s="345"/>
      <c r="FT37" s="345"/>
      <c r="FU37" s="345"/>
      <c r="FV37" s="345"/>
      <c r="FW37" s="345"/>
      <c r="FX37" s="345"/>
      <c r="FY37" s="345"/>
      <c r="FZ37" s="345"/>
      <c r="GA37" s="345"/>
      <c r="GB37" s="345"/>
      <c r="GC37" s="345"/>
      <c r="GD37" s="345"/>
      <c r="GE37" s="345"/>
      <c r="GF37" s="345"/>
      <c r="GG37" s="345"/>
      <c r="GH37" s="345"/>
      <c r="GI37" s="345"/>
      <c r="GJ37" s="345"/>
      <c r="GK37" s="345"/>
      <c r="GL37" s="345"/>
      <c r="GM37" s="345"/>
      <c r="GN37" s="345"/>
      <c r="GO37" s="345"/>
      <c r="GP37" s="345"/>
      <c r="GQ37" s="345"/>
      <c r="GR37" s="345"/>
      <c r="GS37" s="345"/>
      <c r="GT37" s="345"/>
      <c r="GU37" s="345"/>
      <c r="GV37" s="345"/>
      <c r="GW37" s="345"/>
      <c r="GX37" s="345"/>
      <c r="GY37" s="345"/>
      <c r="GZ37" s="345"/>
      <c r="HA37" s="345"/>
      <c r="HB37" s="345"/>
      <c r="HC37" s="345"/>
      <c r="HD37" s="345"/>
      <c r="HE37" s="345"/>
      <c r="HF37" s="345"/>
      <c r="HG37" s="345"/>
      <c r="HH37" s="345"/>
      <c r="HI37" s="345"/>
      <c r="HJ37" s="345"/>
      <c r="HK37" s="345"/>
      <c r="HL37" s="345"/>
      <c r="HM37" s="345"/>
      <c r="HN37" s="345"/>
      <c r="HO37" s="345"/>
      <c r="HP37" s="345"/>
      <c r="HQ37" s="345"/>
      <c r="HR37" s="345"/>
      <c r="HS37" s="345"/>
      <c r="HT37" s="345"/>
      <c r="HU37" s="345"/>
      <c r="HV37" s="345"/>
      <c r="HW37" s="345"/>
      <c r="HX37" s="345"/>
      <c r="HY37" s="345"/>
      <c r="HZ37" s="345"/>
      <c r="IA37" s="345"/>
      <c r="IB37" s="345"/>
      <c r="IC37" s="345"/>
      <c r="ID37" s="345"/>
    </row>
  </sheetData>
  <sheetProtection/>
  <mergeCells count="2">
    <mergeCell ref="A2:F2"/>
    <mergeCell ref="E3:F3"/>
  </mergeCells>
  <dataValidations count="1">
    <dataValidation type="whole" allowBlank="1" showInputMessage="1" showErrorMessage="1" sqref="B6:B20 B23:B29 C6:C21 C23:C30">
      <formula1>-1000000000000000</formula1>
      <formula2>10000000000000000000</formula2>
    </dataValidation>
  </dataValidations>
  <printOptions/>
  <pageMargins left="0.7480314960629921" right="0.7480314960629921" top="0.9055118110236221" bottom="0.7874015748031497" header="0.7086614173228347" footer="0.5118110236220472"/>
  <pageSetup firstPageNumber="1" useFirstPageNumber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5"/>
  <sheetViews>
    <sheetView zoomScaleSheetLayoutView="100" workbookViewId="0" topLeftCell="A1">
      <selection activeCell="A2" sqref="A2:D2"/>
    </sheetView>
  </sheetViews>
  <sheetFormatPr defaultColWidth="26.00390625" defaultRowHeight="14.25"/>
  <cols>
    <col min="1" max="1" width="30.625" style="109" customWidth="1"/>
    <col min="2" max="2" width="12.75390625" style="110" customWidth="1"/>
    <col min="3" max="3" width="30.25390625" style="109" customWidth="1"/>
    <col min="4" max="4" width="12.875" style="110" customWidth="1"/>
    <col min="5" max="16384" width="26.00390625" style="109" customWidth="1"/>
  </cols>
  <sheetData>
    <row r="1" spans="1:4" s="45" customFormat="1" ht="24" customHeight="1">
      <c r="A1" s="111" t="s">
        <v>1316</v>
      </c>
      <c r="B1" s="112"/>
      <c r="C1" s="112"/>
      <c r="D1" s="113"/>
    </row>
    <row r="2" spans="1:4" ht="27.75" customHeight="1">
      <c r="A2" s="114" t="s">
        <v>1317</v>
      </c>
      <c r="B2" s="114"/>
      <c r="C2" s="114"/>
      <c r="D2" s="114"/>
    </row>
    <row r="3" spans="1:4" s="108" customFormat="1" ht="27.75" customHeight="1">
      <c r="A3" s="115"/>
      <c r="B3" s="116"/>
      <c r="C3" s="117"/>
      <c r="D3" s="118" t="s">
        <v>2</v>
      </c>
    </row>
    <row r="4" spans="1:4" ht="50.25" customHeight="1">
      <c r="A4" s="119" t="s">
        <v>1318</v>
      </c>
      <c r="B4" s="120" t="s">
        <v>68</v>
      </c>
      <c r="C4" s="119" t="s">
        <v>1319</v>
      </c>
      <c r="D4" s="120" t="s">
        <v>68</v>
      </c>
    </row>
    <row r="5" spans="1:4" ht="50.25" customHeight="1">
      <c r="A5" s="121" t="s">
        <v>1320</v>
      </c>
      <c r="B5" s="122">
        <v>102128</v>
      </c>
      <c r="C5" s="121" t="s">
        <v>1321</v>
      </c>
      <c r="D5" s="122">
        <v>186866</v>
      </c>
    </row>
    <row r="6" spans="1:4" ht="50.25" customHeight="1">
      <c r="A6" s="123" t="s">
        <v>1322</v>
      </c>
      <c r="B6" s="124">
        <f>B7+B8+B9+B10+B12</f>
        <v>116925</v>
      </c>
      <c r="C6" s="125" t="s">
        <v>1323</v>
      </c>
      <c r="D6" s="124">
        <f>D7+D8+D9+D10</f>
        <v>30000</v>
      </c>
    </row>
    <row r="7" spans="1:4" ht="50.25" customHeight="1">
      <c r="A7" s="125" t="s">
        <v>1324</v>
      </c>
      <c r="B7" s="126">
        <v>21743</v>
      </c>
      <c r="C7" s="125" t="s">
        <v>1325</v>
      </c>
      <c r="D7" s="127"/>
    </row>
    <row r="8" spans="1:4" ht="50.25" customHeight="1">
      <c r="A8" s="125" t="s">
        <v>1326</v>
      </c>
      <c r="B8" s="126"/>
      <c r="C8" s="125" t="s">
        <v>1327</v>
      </c>
      <c r="D8" s="126"/>
    </row>
    <row r="9" spans="1:4" ht="50.25" customHeight="1">
      <c r="A9" s="125" t="s">
        <v>1328</v>
      </c>
      <c r="B9" s="126"/>
      <c r="C9" s="125" t="s">
        <v>1329</v>
      </c>
      <c r="D9" s="122">
        <v>30000</v>
      </c>
    </row>
    <row r="10" spans="1:4" ht="50.25" customHeight="1">
      <c r="A10" s="125" t="s">
        <v>1330</v>
      </c>
      <c r="B10" s="122">
        <v>94800</v>
      </c>
      <c r="C10" s="125" t="s">
        <v>1331</v>
      </c>
      <c r="D10" s="128"/>
    </row>
    <row r="11" spans="1:4" ht="50.25" customHeight="1">
      <c r="A11" s="129" t="s">
        <v>1332</v>
      </c>
      <c r="B11" s="126">
        <v>94800</v>
      </c>
      <c r="C11" s="129" t="s">
        <v>1333</v>
      </c>
      <c r="D11" s="130"/>
    </row>
    <row r="12" spans="1:4" ht="50.25" customHeight="1">
      <c r="A12" s="125" t="s">
        <v>1334</v>
      </c>
      <c r="B12" s="126">
        <v>382</v>
      </c>
      <c r="C12" s="123" t="s">
        <v>1335</v>
      </c>
      <c r="D12" s="172">
        <v>1287</v>
      </c>
    </row>
    <row r="13" spans="1:7" ht="50.25" customHeight="1">
      <c r="A13" s="131"/>
      <c r="B13" s="130"/>
      <c r="C13" s="125" t="s">
        <v>1336</v>
      </c>
      <c r="D13" s="124">
        <f>SUM(D14)</f>
        <v>900</v>
      </c>
      <c r="E13" s="132"/>
      <c r="F13" s="132"/>
      <c r="G13" s="132"/>
    </row>
    <row r="14" spans="1:4" ht="50.25" customHeight="1">
      <c r="A14" s="131"/>
      <c r="B14" s="130"/>
      <c r="C14" s="133" t="s">
        <v>1337</v>
      </c>
      <c r="D14" s="126">
        <v>900</v>
      </c>
    </row>
    <row r="15" spans="1:4" ht="50.25" customHeight="1">
      <c r="A15" s="134" t="s">
        <v>1338</v>
      </c>
      <c r="B15" s="124">
        <f>B5+B6</f>
        <v>219053</v>
      </c>
      <c r="C15" s="134" t="s">
        <v>1339</v>
      </c>
      <c r="D15" s="124">
        <f>D13+D6+D5+D12</f>
        <v>219053</v>
      </c>
    </row>
  </sheetData>
  <sheetProtection/>
  <mergeCells count="1">
    <mergeCell ref="A2:D2"/>
  </mergeCells>
  <printOptions horizontalCentered="1"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9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F23"/>
  <sheetViews>
    <sheetView zoomScaleSheetLayoutView="100" workbookViewId="0" topLeftCell="A1">
      <selection activeCell="A2" sqref="A2:B2"/>
    </sheetView>
  </sheetViews>
  <sheetFormatPr defaultColWidth="43.875" defaultRowHeight="14.25"/>
  <cols>
    <col min="1" max="1" width="46.875" style="157" customWidth="1"/>
    <col min="2" max="2" width="34.00390625" style="157" customWidth="1"/>
    <col min="3" max="3" width="18.75390625" style="157" customWidth="1"/>
    <col min="4" max="16384" width="43.875" style="157" customWidth="1"/>
  </cols>
  <sheetData>
    <row r="1" spans="1:2" s="45" customFormat="1" ht="27" customHeight="1">
      <c r="A1" s="4" t="s">
        <v>1340</v>
      </c>
      <c r="B1" s="158"/>
    </row>
    <row r="2" spans="1:2" ht="33" customHeight="1">
      <c r="A2" s="159" t="s">
        <v>1341</v>
      </c>
      <c r="B2" s="159"/>
    </row>
    <row r="3" s="156" customFormat="1" ht="23.25" customHeight="1">
      <c r="B3" s="160" t="s">
        <v>1342</v>
      </c>
    </row>
    <row r="4" spans="1:2" s="156" customFormat="1" ht="28.5" customHeight="1">
      <c r="A4" s="161" t="s">
        <v>1343</v>
      </c>
      <c r="B4" s="134" t="s">
        <v>225</v>
      </c>
    </row>
    <row r="5" spans="1:2" s="156" customFormat="1" ht="28.5" customHeight="1">
      <c r="A5" s="162" t="s">
        <v>1261</v>
      </c>
      <c r="B5" s="163"/>
    </row>
    <row r="6" spans="1:2" s="156" customFormat="1" ht="28.5" customHeight="1">
      <c r="A6" s="162" t="s">
        <v>1262</v>
      </c>
      <c r="B6" s="163"/>
    </row>
    <row r="7" spans="1:2" s="156" customFormat="1" ht="28.5" customHeight="1">
      <c r="A7" s="162" t="s">
        <v>1263</v>
      </c>
      <c r="B7" s="163"/>
    </row>
    <row r="8" spans="1:2" s="156" customFormat="1" ht="28.5" customHeight="1">
      <c r="A8" s="162" t="s">
        <v>1264</v>
      </c>
      <c r="B8" s="163"/>
    </row>
    <row r="9" spans="1:2" s="156" customFormat="1" ht="28.5" customHeight="1">
      <c r="A9" s="162" t="s">
        <v>1265</v>
      </c>
      <c r="B9" s="164">
        <f>SUM(B10:B14)</f>
        <v>100000</v>
      </c>
    </row>
    <row r="10" spans="1:6" s="70" customFormat="1" ht="28.5" customHeight="1">
      <c r="A10" s="165" t="s">
        <v>1266</v>
      </c>
      <c r="B10" s="163">
        <v>100000</v>
      </c>
      <c r="C10" s="166"/>
      <c r="D10" s="167"/>
      <c r="E10" s="168"/>
      <c r="F10" s="168"/>
    </row>
    <row r="11" spans="1:6" s="70" customFormat="1" ht="28.5" customHeight="1">
      <c r="A11" s="165" t="s">
        <v>1267</v>
      </c>
      <c r="B11" s="163"/>
      <c r="C11" s="166"/>
      <c r="D11" s="167"/>
      <c r="E11" s="168"/>
      <c r="F11" s="168"/>
    </row>
    <row r="12" spans="1:6" s="70" customFormat="1" ht="28.5" customHeight="1">
      <c r="A12" s="165" t="s">
        <v>1268</v>
      </c>
      <c r="B12" s="163"/>
      <c r="C12" s="166"/>
      <c r="D12" s="167"/>
      <c r="E12" s="168"/>
      <c r="F12" s="168"/>
    </row>
    <row r="13" spans="1:6" s="70" customFormat="1" ht="28.5" customHeight="1">
      <c r="A13" s="165" t="s">
        <v>1269</v>
      </c>
      <c r="B13" s="163"/>
      <c r="C13" s="166"/>
      <c r="D13" s="167"/>
      <c r="E13" s="168"/>
      <c r="F13" s="168"/>
    </row>
    <row r="14" spans="1:6" s="70" customFormat="1" ht="28.5" customHeight="1">
      <c r="A14" s="165" t="s">
        <v>1270</v>
      </c>
      <c r="B14" s="163"/>
      <c r="C14" s="166"/>
      <c r="D14" s="167"/>
      <c r="E14" s="168"/>
      <c r="F14" s="168"/>
    </row>
    <row r="15" spans="1:6" s="70" customFormat="1" ht="28.5" customHeight="1">
      <c r="A15" s="165" t="s">
        <v>1271</v>
      </c>
      <c r="B15" s="163"/>
      <c r="C15" s="166"/>
      <c r="D15" s="167"/>
      <c r="E15" s="168"/>
      <c r="F15" s="168"/>
    </row>
    <row r="16" spans="1:2" s="156" customFormat="1" ht="28.5" customHeight="1">
      <c r="A16" s="162" t="s">
        <v>1272</v>
      </c>
      <c r="B16" s="163"/>
    </row>
    <row r="17" spans="1:2" s="156" customFormat="1" ht="28.5" customHeight="1">
      <c r="A17" s="162" t="s">
        <v>1273</v>
      </c>
      <c r="B17" s="163"/>
    </row>
    <row r="18" spans="1:2" s="156" customFormat="1" ht="28.5" customHeight="1">
      <c r="A18" s="162" t="s">
        <v>1274</v>
      </c>
      <c r="B18" s="163">
        <v>1500</v>
      </c>
    </row>
    <row r="19" spans="1:2" s="156" customFormat="1" ht="28.5" customHeight="1">
      <c r="A19" s="162" t="s">
        <v>1275</v>
      </c>
      <c r="B19" s="163"/>
    </row>
    <row r="20" spans="1:2" s="156" customFormat="1" ht="28.5" customHeight="1">
      <c r="A20" s="162" t="s">
        <v>1276</v>
      </c>
      <c r="B20" s="163">
        <v>500</v>
      </c>
    </row>
    <row r="21" spans="1:2" s="156" customFormat="1" ht="28.5" customHeight="1">
      <c r="A21" s="162" t="s">
        <v>1277</v>
      </c>
      <c r="B21" s="163"/>
    </row>
    <row r="22" spans="1:2" s="156" customFormat="1" ht="28.5" customHeight="1">
      <c r="A22" s="162" t="s">
        <v>1278</v>
      </c>
      <c r="B22" s="169"/>
    </row>
    <row r="23" spans="1:2" s="156" customFormat="1" ht="28.5" customHeight="1">
      <c r="A23" s="170" t="s">
        <v>228</v>
      </c>
      <c r="B23" s="171">
        <f>SUM(B5:B22)-SUM(B10:B14)</f>
        <v>102000</v>
      </c>
    </row>
  </sheetData>
  <sheetProtection/>
  <mergeCells count="1">
    <mergeCell ref="A2:B2"/>
  </mergeCells>
  <printOptions horizontalCentered="1"/>
  <pageMargins left="0.7480314960629921" right="0.7480314960629921" top="0.7874015748031497" bottom="0.7874015748031497" header="0.2362204724409449" footer="0.275590551181102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FK37"/>
  <sheetViews>
    <sheetView showZeros="0" zoomScaleSheetLayoutView="100" workbookViewId="0" topLeftCell="A1">
      <selection activeCell="A2" sqref="A2:B2"/>
    </sheetView>
  </sheetViews>
  <sheetFormatPr defaultColWidth="9.75390625" defaultRowHeight="14.25"/>
  <cols>
    <col min="1" max="1" width="56.00390625" style="137" customWidth="1"/>
    <col min="2" max="2" width="32.25390625" style="70" customWidth="1"/>
    <col min="3" max="16384" width="9.75390625" style="70" customWidth="1"/>
  </cols>
  <sheetData>
    <row r="1" spans="1:167" ht="21" customHeight="1">
      <c r="A1" s="138" t="s">
        <v>1344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</row>
    <row r="2" spans="1:167" ht="33" customHeight="1">
      <c r="A2" s="140" t="s">
        <v>1345</v>
      </c>
      <c r="B2" s="73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</row>
    <row r="3" spans="1:167" ht="21.75" customHeight="1">
      <c r="A3" s="141"/>
      <c r="B3" s="98" t="s">
        <v>1346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</row>
    <row r="4" spans="1:167" ht="21.75" customHeight="1">
      <c r="A4" s="142" t="s">
        <v>1281</v>
      </c>
      <c r="B4" s="142" t="s">
        <v>225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</row>
    <row r="5" spans="1:167" s="135" customFormat="1" ht="21.75" customHeight="1">
      <c r="A5" s="143" t="s">
        <v>1282</v>
      </c>
      <c r="B5" s="144">
        <f>SUM(B6:B7)</f>
        <v>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</row>
    <row r="6" spans="1:167" s="135" customFormat="1" ht="21.75" customHeight="1">
      <c r="A6" s="146" t="s">
        <v>1283</v>
      </c>
      <c r="B6" s="147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</row>
    <row r="7" spans="1:167" s="135" customFormat="1" ht="21.75" customHeight="1">
      <c r="A7" s="146" t="s">
        <v>1284</v>
      </c>
      <c r="B7" s="147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</row>
    <row r="8" spans="1:167" s="135" customFormat="1" ht="21.75" customHeight="1">
      <c r="A8" s="143" t="s">
        <v>1285</v>
      </c>
      <c r="B8" s="144">
        <f>SUM(B9:B10)</f>
        <v>297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</row>
    <row r="9" spans="1:167" s="135" customFormat="1" ht="21.75" customHeight="1">
      <c r="A9" s="146" t="s">
        <v>1286</v>
      </c>
      <c r="B9" s="147">
        <v>297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</row>
    <row r="10" spans="1:167" s="135" customFormat="1" ht="21.75" customHeight="1">
      <c r="A10" s="146" t="s">
        <v>1287</v>
      </c>
      <c r="B10" s="147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</row>
    <row r="11" spans="1:167" s="135" customFormat="1" ht="21.75" customHeight="1">
      <c r="A11" s="143" t="s">
        <v>1288</v>
      </c>
      <c r="B11" s="147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</row>
    <row r="12" spans="1:167" s="136" customFormat="1" ht="21.75" customHeight="1">
      <c r="A12" s="143" t="s">
        <v>1289</v>
      </c>
      <c r="B12" s="148">
        <f>SUM(B13:B23)</f>
        <v>67840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</row>
    <row r="13" spans="1:167" s="135" customFormat="1" ht="21.75" customHeight="1">
      <c r="A13" s="150" t="s">
        <v>1347</v>
      </c>
      <c r="B13" s="151">
        <f>1250+94590-30000</f>
        <v>65840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</row>
    <row r="14" spans="1:167" s="135" customFormat="1" ht="21.75" customHeight="1">
      <c r="A14" s="150" t="s">
        <v>1291</v>
      </c>
      <c r="B14" s="151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</row>
    <row r="15" spans="1:167" s="135" customFormat="1" ht="21.75" customHeight="1">
      <c r="A15" s="150" t="s">
        <v>1292</v>
      </c>
      <c r="B15" s="151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</row>
    <row r="16" spans="1:167" s="135" customFormat="1" ht="21.75" customHeight="1">
      <c r="A16" s="150" t="s">
        <v>1293</v>
      </c>
      <c r="B16" s="151">
        <v>1500</v>
      </c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</row>
    <row r="17" spans="1:167" s="135" customFormat="1" ht="21.75" customHeight="1">
      <c r="A17" s="150" t="s">
        <v>1294</v>
      </c>
      <c r="B17" s="151">
        <v>500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</row>
    <row r="18" spans="1:167" s="135" customFormat="1" ht="21.75" customHeight="1">
      <c r="A18" s="150" t="s">
        <v>1295</v>
      </c>
      <c r="B18" s="151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</row>
    <row r="19" spans="1:167" s="135" customFormat="1" ht="21.75" customHeight="1">
      <c r="A19" s="150" t="s">
        <v>1296</v>
      </c>
      <c r="B19" s="151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</row>
    <row r="20" spans="1:167" s="135" customFormat="1" ht="21.75" customHeight="1">
      <c r="A20" s="150" t="s">
        <v>1297</v>
      </c>
      <c r="B20" s="151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</row>
    <row r="21" spans="1:167" s="135" customFormat="1" ht="21.75" customHeight="1">
      <c r="A21" s="150" t="s">
        <v>1298</v>
      </c>
      <c r="B21" s="151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</row>
    <row r="22" spans="1:167" s="135" customFormat="1" ht="21.75" customHeight="1">
      <c r="A22" s="150" t="s">
        <v>1299</v>
      </c>
      <c r="B22" s="151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</row>
    <row r="23" spans="1:167" s="135" customFormat="1" ht="21.75" customHeight="1">
      <c r="A23" s="150" t="s">
        <v>1348</v>
      </c>
      <c r="B23" s="151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</row>
    <row r="24" spans="1:167" s="136" customFormat="1" ht="21.75" customHeight="1">
      <c r="A24" s="152" t="s">
        <v>1301</v>
      </c>
      <c r="B24" s="148">
        <f>B25</f>
        <v>0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</row>
    <row r="25" spans="1:167" s="135" customFormat="1" ht="21.75" customHeight="1">
      <c r="A25" s="153" t="s">
        <v>1302</v>
      </c>
      <c r="B25" s="147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</row>
    <row r="26" spans="1:167" s="136" customFormat="1" ht="21.75" customHeight="1">
      <c r="A26" s="154" t="s">
        <v>1304</v>
      </c>
      <c r="B26" s="148">
        <f>B27+B28</f>
        <v>0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</row>
    <row r="27" spans="1:167" s="135" customFormat="1" ht="21.75" customHeight="1">
      <c r="A27" s="153" t="s">
        <v>1305</v>
      </c>
      <c r="B27" s="147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  <c r="CW27" s="145"/>
      <c r="CX27" s="145"/>
      <c r="CY27" s="145"/>
      <c r="CZ27" s="145"/>
      <c r="DA27" s="145"/>
      <c r="DB27" s="145"/>
      <c r="DC27" s="145"/>
      <c r="DD27" s="145"/>
      <c r="DE27" s="145"/>
      <c r="DF27" s="145"/>
      <c r="DG27" s="145"/>
      <c r="DH27" s="145"/>
      <c r="DI27" s="145"/>
      <c r="DJ27" s="145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5"/>
      <c r="FF27" s="145"/>
      <c r="FG27" s="145"/>
      <c r="FH27" s="145"/>
      <c r="FI27" s="145"/>
      <c r="FJ27" s="145"/>
      <c r="FK27" s="145"/>
    </row>
    <row r="28" spans="1:167" s="135" customFormat="1" ht="21.75" customHeight="1">
      <c r="A28" s="153" t="s">
        <v>1306</v>
      </c>
      <c r="B28" s="147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</row>
    <row r="29" spans="1:167" s="136" customFormat="1" ht="21.75" customHeight="1">
      <c r="A29" s="154" t="s">
        <v>1307</v>
      </c>
      <c r="B29" s="155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</row>
    <row r="30" spans="1:167" s="136" customFormat="1" ht="21.75" customHeight="1">
      <c r="A30" s="154" t="s">
        <v>1308</v>
      </c>
      <c r="B30" s="155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</row>
    <row r="31" spans="1:167" s="136" customFormat="1" ht="21.75" customHeight="1">
      <c r="A31" s="154" t="s">
        <v>1309</v>
      </c>
      <c r="B31" s="148">
        <f>B32+B33</f>
        <v>37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</row>
    <row r="32" spans="1:167" s="135" customFormat="1" ht="21.75" customHeight="1">
      <c r="A32" s="153" t="s">
        <v>1310</v>
      </c>
      <c r="B32" s="147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  <c r="CX32" s="145"/>
      <c r="CY32" s="145"/>
      <c r="CZ32" s="145"/>
      <c r="DA32" s="145"/>
      <c r="DB32" s="145"/>
      <c r="DC32" s="145"/>
      <c r="DD32" s="145"/>
      <c r="DE32" s="145"/>
      <c r="DF32" s="145"/>
      <c r="DG32" s="145"/>
      <c r="DH32" s="145"/>
      <c r="DI32" s="145"/>
      <c r="DJ32" s="145"/>
      <c r="DK32" s="145"/>
      <c r="DL32" s="145"/>
      <c r="DM32" s="145"/>
      <c r="DN32" s="145"/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5"/>
      <c r="FF32" s="145"/>
      <c r="FG32" s="145"/>
      <c r="FH32" s="145"/>
      <c r="FI32" s="145"/>
      <c r="FJ32" s="145"/>
      <c r="FK32" s="145"/>
    </row>
    <row r="33" spans="1:167" s="135" customFormat="1" ht="21.75" customHeight="1">
      <c r="A33" s="153" t="s">
        <v>1311</v>
      </c>
      <c r="B33" s="147">
        <v>37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</row>
    <row r="34" spans="1:167" s="136" customFormat="1" ht="21.75" customHeight="1">
      <c r="A34" s="154" t="s">
        <v>1312</v>
      </c>
      <c r="B34" s="155">
        <v>7210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  <c r="EZ34" s="149"/>
      <c r="FA34" s="149"/>
      <c r="FB34" s="149"/>
      <c r="FC34" s="149"/>
      <c r="FD34" s="149"/>
      <c r="FE34" s="149"/>
      <c r="FF34" s="149"/>
      <c r="FG34" s="149"/>
      <c r="FH34" s="149"/>
      <c r="FI34" s="149"/>
      <c r="FJ34" s="149"/>
      <c r="FK34" s="149"/>
    </row>
    <row r="35" spans="1:167" s="136" customFormat="1" ht="21.75" customHeight="1">
      <c r="A35" s="154" t="s">
        <v>1313</v>
      </c>
      <c r="B35" s="155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</row>
    <row r="36" spans="1:167" s="135" customFormat="1" ht="21.75" customHeight="1">
      <c r="A36" s="78" t="s">
        <v>1315</v>
      </c>
      <c r="B36" s="144">
        <f>B35+B34+B31+B30+B29+B26+B24+B12+B11+B8+B5</f>
        <v>75384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145"/>
      <c r="EU36" s="145"/>
      <c r="EV36" s="145"/>
      <c r="EW36" s="145"/>
      <c r="EX36" s="145"/>
      <c r="EY36" s="145"/>
      <c r="EZ36" s="145"/>
      <c r="FA36" s="145"/>
      <c r="FB36" s="145"/>
      <c r="FC36" s="145"/>
      <c r="FD36" s="145"/>
      <c r="FE36" s="145"/>
      <c r="FF36" s="145"/>
      <c r="FG36" s="145"/>
      <c r="FH36" s="145"/>
      <c r="FI36" s="145"/>
      <c r="FJ36" s="145"/>
      <c r="FK36" s="145"/>
    </row>
    <row r="37" spans="1:2" ht="14.25">
      <c r="A37" s="138"/>
      <c r="B37" s="71"/>
    </row>
  </sheetData>
  <sheetProtection/>
  <mergeCells count="1">
    <mergeCell ref="A2:B2"/>
  </mergeCells>
  <printOptions horizontalCentered="1"/>
  <pageMargins left="0.7874015748031497" right="0.7480314960629921" top="0.7086614173228347" bottom="0.6299212598425197" header="0.2362204724409449" footer="0.1968503937007874"/>
  <pageSetup horizontalDpi="600" verticalDpi="600" orientation="portrait" paperSize="9" scale="9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G15"/>
  <sheetViews>
    <sheetView zoomScaleSheetLayoutView="100" workbookViewId="0" topLeftCell="A1">
      <selection activeCell="A2" sqref="A2:D2"/>
    </sheetView>
  </sheetViews>
  <sheetFormatPr defaultColWidth="26.00390625" defaultRowHeight="14.25"/>
  <cols>
    <col min="1" max="1" width="28.375" style="109" customWidth="1"/>
    <col min="2" max="2" width="11.875" style="110" customWidth="1"/>
    <col min="3" max="3" width="28.25390625" style="109" customWidth="1"/>
    <col min="4" max="4" width="12.00390625" style="110" customWidth="1"/>
    <col min="5" max="16384" width="26.00390625" style="109" customWidth="1"/>
  </cols>
  <sheetData>
    <row r="1" spans="1:4" s="45" customFormat="1" ht="24" customHeight="1">
      <c r="A1" s="111" t="s">
        <v>1349</v>
      </c>
      <c r="B1" s="112"/>
      <c r="C1" s="112"/>
      <c r="D1" s="113"/>
    </row>
    <row r="2" spans="1:4" ht="27.75" customHeight="1">
      <c r="A2" s="114" t="s">
        <v>1350</v>
      </c>
      <c r="B2" s="114"/>
      <c r="C2" s="114"/>
      <c r="D2" s="114"/>
    </row>
    <row r="3" spans="1:4" s="108" customFormat="1" ht="27.75" customHeight="1">
      <c r="A3" s="115"/>
      <c r="B3" s="116"/>
      <c r="C3" s="117"/>
      <c r="D3" s="118" t="s">
        <v>2</v>
      </c>
    </row>
    <row r="4" spans="1:4" ht="48" customHeight="1">
      <c r="A4" s="119" t="s">
        <v>1318</v>
      </c>
      <c r="B4" s="120" t="s">
        <v>225</v>
      </c>
      <c r="C4" s="119" t="s">
        <v>1319</v>
      </c>
      <c r="D4" s="120" t="s">
        <v>225</v>
      </c>
    </row>
    <row r="5" spans="1:4" ht="48" customHeight="1">
      <c r="A5" s="121" t="s">
        <v>1320</v>
      </c>
      <c r="B5" s="122">
        <v>102000</v>
      </c>
      <c r="C5" s="121" t="s">
        <v>1321</v>
      </c>
      <c r="D5" s="122">
        <v>75384</v>
      </c>
    </row>
    <row r="6" spans="1:4" ht="48" customHeight="1">
      <c r="A6" s="123" t="s">
        <v>1322</v>
      </c>
      <c r="B6" s="124">
        <f>B7+B8+B9+B10+B12</f>
        <v>1584</v>
      </c>
      <c r="C6" s="125" t="s">
        <v>1323</v>
      </c>
      <c r="D6" s="124">
        <f>D7+D8+D9+D10+D12</f>
        <v>0</v>
      </c>
    </row>
    <row r="7" spans="1:4" ht="48" customHeight="1">
      <c r="A7" s="125" t="s">
        <v>1351</v>
      </c>
      <c r="B7" s="126">
        <v>297</v>
      </c>
      <c r="C7" s="125" t="s">
        <v>1352</v>
      </c>
      <c r="D7" s="127"/>
    </row>
    <row r="8" spans="1:4" ht="48" customHeight="1">
      <c r="A8" s="125" t="s">
        <v>1326</v>
      </c>
      <c r="B8" s="126"/>
      <c r="C8" s="125" t="s">
        <v>1327</v>
      </c>
      <c r="D8" s="126"/>
    </row>
    <row r="9" spans="1:4" ht="48" customHeight="1">
      <c r="A9" s="125" t="s">
        <v>1328</v>
      </c>
      <c r="B9" s="126"/>
      <c r="C9" s="125" t="s">
        <v>1329</v>
      </c>
      <c r="D9" s="122"/>
    </row>
    <row r="10" spans="1:4" ht="48" customHeight="1">
      <c r="A10" s="125" t="s">
        <v>1330</v>
      </c>
      <c r="B10" s="124">
        <f>B11</f>
        <v>0</v>
      </c>
      <c r="C10" s="125" t="s">
        <v>1331</v>
      </c>
      <c r="D10" s="128"/>
    </row>
    <row r="11" spans="1:4" ht="48" customHeight="1">
      <c r="A11" s="129" t="s">
        <v>1332</v>
      </c>
      <c r="B11" s="126"/>
      <c r="C11" s="129" t="s">
        <v>1333</v>
      </c>
      <c r="D11" s="130"/>
    </row>
    <row r="12" spans="1:4" ht="48" customHeight="1">
      <c r="A12" s="125" t="s">
        <v>1334</v>
      </c>
      <c r="B12" s="126">
        <v>1287</v>
      </c>
      <c r="C12" s="123" t="s">
        <v>1335</v>
      </c>
      <c r="D12" s="130"/>
    </row>
    <row r="13" spans="1:7" ht="48" customHeight="1">
      <c r="A13" s="131"/>
      <c r="B13" s="130"/>
      <c r="C13" s="125" t="s">
        <v>1336</v>
      </c>
      <c r="D13" s="124">
        <f>SUM(D14)</f>
        <v>28200</v>
      </c>
      <c r="E13" s="132"/>
      <c r="F13" s="132"/>
      <c r="G13" s="132"/>
    </row>
    <row r="14" spans="1:4" ht="48" customHeight="1">
      <c r="A14" s="131"/>
      <c r="B14" s="130"/>
      <c r="C14" s="133" t="s">
        <v>1337</v>
      </c>
      <c r="D14" s="126">
        <v>28200</v>
      </c>
    </row>
    <row r="15" spans="1:4" ht="48" customHeight="1">
      <c r="A15" s="134" t="s">
        <v>1338</v>
      </c>
      <c r="B15" s="124">
        <f>B5+B6</f>
        <v>103584</v>
      </c>
      <c r="C15" s="134" t="s">
        <v>1339</v>
      </c>
      <c r="D15" s="124">
        <f>D13+D6+D5</f>
        <v>103584</v>
      </c>
    </row>
  </sheetData>
  <sheetProtection/>
  <mergeCells count="1">
    <mergeCell ref="A2:D2"/>
  </mergeCells>
  <printOptions/>
  <pageMargins left="0.7874015748031497" right="0.7086614173228347" top="0.7874015748031497" bottom="0.7874015748031497" header="0.5118110236220472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IL16"/>
  <sheetViews>
    <sheetView zoomScaleSheetLayoutView="100" workbookViewId="0" topLeftCell="A1">
      <selection activeCell="A2" sqref="A2:J2"/>
    </sheetView>
  </sheetViews>
  <sheetFormatPr defaultColWidth="9.00390625" defaultRowHeight="14.25"/>
  <cols>
    <col min="1" max="1" width="23.625" style="69" customWidth="1"/>
    <col min="2" max="5" width="9.125" style="69" customWidth="1"/>
    <col min="6" max="6" width="27.125" style="69" customWidth="1"/>
    <col min="7" max="10" width="9.125" style="69" customWidth="1"/>
    <col min="11" max="11" width="8.25390625" style="69" customWidth="1"/>
    <col min="12" max="246" width="9.00390625" style="69" customWidth="1"/>
    <col min="247" max="16384" width="9.00390625" style="70" customWidth="1"/>
  </cols>
  <sheetData>
    <row r="1" spans="1:3" ht="21" customHeight="1">
      <c r="A1" s="71" t="s">
        <v>1353</v>
      </c>
      <c r="B1" s="72"/>
      <c r="C1" s="72"/>
    </row>
    <row r="2" spans="1:246" ht="27.75" customHeight="1">
      <c r="A2" s="73" t="s">
        <v>1354</v>
      </c>
      <c r="B2" s="73"/>
      <c r="C2" s="73"/>
      <c r="D2" s="73"/>
      <c r="E2" s="73"/>
      <c r="F2" s="73"/>
      <c r="G2" s="73"/>
      <c r="H2" s="73"/>
      <c r="I2" s="73"/>
      <c r="J2" s="73"/>
      <c r="K2" s="97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</row>
    <row r="3" spans="1:246" ht="21" customHeight="1">
      <c r="A3" s="74"/>
      <c r="B3" s="74"/>
      <c r="C3" s="74"/>
      <c r="D3" s="71"/>
      <c r="E3" s="71"/>
      <c r="F3" s="71"/>
      <c r="G3" s="71"/>
      <c r="H3" s="71"/>
      <c r="I3" s="98" t="s">
        <v>2</v>
      </c>
      <c r="J3" s="98"/>
      <c r="K3" s="99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</row>
    <row r="4" spans="1:11" ht="27.75" customHeight="1">
      <c r="A4" s="75" t="s">
        <v>1355</v>
      </c>
      <c r="B4" s="76"/>
      <c r="C4" s="76"/>
      <c r="D4" s="76"/>
      <c r="E4" s="76"/>
      <c r="F4" s="77" t="s">
        <v>1356</v>
      </c>
      <c r="G4" s="77"/>
      <c r="H4" s="77"/>
      <c r="I4" s="77"/>
      <c r="J4" s="77"/>
      <c r="K4" s="100"/>
    </row>
    <row r="5" spans="1:12" ht="31.5" customHeight="1">
      <c r="A5" s="77" t="s">
        <v>1357</v>
      </c>
      <c r="B5" s="78" t="s">
        <v>1358</v>
      </c>
      <c r="C5" s="78" t="s">
        <v>5</v>
      </c>
      <c r="D5" s="78" t="s">
        <v>1359</v>
      </c>
      <c r="E5" s="78" t="s">
        <v>1360</v>
      </c>
      <c r="F5" s="79" t="s">
        <v>1357</v>
      </c>
      <c r="G5" s="78" t="s">
        <v>1358</v>
      </c>
      <c r="H5" s="78" t="s">
        <v>5</v>
      </c>
      <c r="I5" s="101" t="s">
        <v>1359</v>
      </c>
      <c r="J5" s="78" t="s">
        <v>1360</v>
      </c>
      <c r="K5" s="102"/>
      <c r="L5" s="103"/>
    </row>
    <row r="6" spans="1:11" ht="30" customHeight="1">
      <c r="A6" s="80" t="s">
        <v>1361</v>
      </c>
      <c r="B6" s="81"/>
      <c r="C6" s="80"/>
      <c r="D6" s="81"/>
      <c r="E6" s="82"/>
      <c r="F6" s="83" t="s">
        <v>1362</v>
      </c>
      <c r="G6" s="81"/>
      <c r="H6" s="83"/>
      <c r="I6" s="81"/>
      <c r="J6" s="82"/>
      <c r="K6" s="104"/>
    </row>
    <row r="7" spans="1:11" ht="30" customHeight="1">
      <c r="A7" s="80" t="s">
        <v>1363</v>
      </c>
      <c r="B7" s="81"/>
      <c r="C7" s="80"/>
      <c r="D7" s="81"/>
      <c r="E7" s="82"/>
      <c r="F7" s="80" t="s">
        <v>1364</v>
      </c>
      <c r="G7" s="81"/>
      <c r="H7" s="80"/>
      <c r="I7" s="81"/>
      <c r="J7" s="82"/>
      <c r="K7" s="104"/>
    </row>
    <row r="8" spans="1:11" ht="30" customHeight="1">
      <c r="A8" s="80" t="s">
        <v>1365</v>
      </c>
      <c r="B8" s="81"/>
      <c r="C8" s="80"/>
      <c r="D8" s="81"/>
      <c r="E8" s="82"/>
      <c r="F8" s="80" t="s">
        <v>1366</v>
      </c>
      <c r="G8" s="81"/>
      <c r="H8" s="80"/>
      <c r="I8" s="105"/>
      <c r="J8" s="82"/>
      <c r="K8" s="104"/>
    </row>
    <row r="9" spans="1:11" ht="30" customHeight="1">
      <c r="A9" s="80" t="s">
        <v>1367</v>
      </c>
      <c r="B9" s="81"/>
      <c r="C9" s="80"/>
      <c r="D9" s="81"/>
      <c r="E9" s="82"/>
      <c r="F9" s="71" t="s">
        <v>1368</v>
      </c>
      <c r="G9" s="80"/>
      <c r="H9" s="80"/>
      <c r="I9" s="105"/>
      <c r="J9" s="82"/>
      <c r="K9" s="104"/>
    </row>
    <row r="10" spans="1:11" ht="30" customHeight="1">
      <c r="A10" s="84" t="s">
        <v>1369</v>
      </c>
      <c r="B10" s="81">
        <v>1000</v>
      </c>
      <c r="C10" s="85">
        <v>1000</v>
      </c>
      <c r="D10" s="81">
        <v>978</v>
      </c>
      <c r="E10" s="82">
        <f>ROUND(D10/C10*100,2)</f>
        <v>97.8</v>
      </c>
      <c r="F10" s="80" t="s">
        <v>1370</v>
      </c>
      <c r="G10" s="80"/>
      <c r="H10" s="80"/>
      <c r="I10" s="105"/>
      <c r="J10" s="82"/>
      <c r="K10" s="104"/>
    </row>
    <row r="11" spans="1:11" ht="30" customHeight="1">
      <c r="A11" s="77" t="s">
        <v>1371</v>
      </c>
      <c r="B11" s="86">
        <f>SUM(B6:B10)</f>
        <v>1000</v>
      </c>
      <c r="C11" s="86">
        <f>SUM(C6:C10)</f>
        <v>1000</v>
      </c>
      <c r="D11" s="86">
        <f>SUM(D6:D10)</f>
        <v>978</v>
      </c>
      <c r="E11" s="87">
        <f>ROUND(D11/C11*100,2)</f>
        <v>97.8</v>
      </c>
      <c r="F11" s="77" t="s">
        <v>1372</v>
      </c>
      <c r="G11" s="88">
        <f>SUM(G6:G10)</f>
        <v>0</v>
      </c>
      <c r="H11" s="88">
        <f>SUM(H6:H10)</f>
        <v>0</v>
      </c>
      <c r="I11" s="88">
        <f>SUM(I6:I10)</f>
        <v>0</v>
      </c>
      <c r="J11" s="87"/>
      <c r="K11" s="106"/>
    </row>
    <row r="12" spans="1:11" ht="30" customHeight="1">
      <c r="A12" s="89" t="s">
        <v>1322</v>
      </c>
      <c r="B12" s="86">
        <f>SUM(B13:B15)</f>
        <v>0</v>
      </c>
      <c r="C12" s="86">
        <f>SUM(C13:C15)</f>
        <v>0</v>
      </c>
      <c r="D12" s="86">
        <f>SUM(D13:D15)</f>
        <v>0</v>
      </c>
      <c r="E12" s="87"/>
      <c r="F12" s="89" t="s">
        <v>1323</v>
      </c>
      <c r="G12" s="88">
        <f>SUM(G13:G15)</f>
        <v>1000</v>
      </c>
      <c r="H12" s="88">
        <f>SUM(H13:H15)</f>
        <v>1000</v>
      </c>
      <c r="I12" s="88">
        <f>SUM(I13:I15)</f>
        <v>978</v>
      </c>
      <c r="J12" s="87">
        <f>ROUND(I12/H12*100,2)</f>
        <v>97.8</v>
      </c>
      <c r="K12" s="106"/>
    </row>
    <row r="13" spans="1:11" ht="30" customHeight="1">
      <c r="A13" s="90" t="s">
        <v>1373</v>
      </c>
      <c r="B13" s="91"/>
      <c r="C13" s="91"/>
      <c r="D13" s="92"/>
      <c r="E13" s="87"/>
      <c r="F13" s="93" t="s">
        <v>1374</v>
      </c>
      <c r="G13" s="94"/>
      <c r="H13" s="95"/>
      <c r="I13" s="94"/>
      <c r="J13" s="87"/>
      <c r="K13" s="106"/>
    </row>
    <row r="14" spans="1:11" ht="30" customHeight="1">
      <c r="A14" s="90" t="s">
        <v>196</v>
      </c>
      <c r="B14" s="91"/>
      <c r="C14" s="91"/>
      <c r="D14" s="92"/>
      <c r="E14" s="87"/>
      <c r="F14" s="96" t="s">
        <v>203</v>
      </c>
      <c r="G14" s="94">
        <v>1000</v>
      </c>
      <c r="H14" s="95">
        <v>1000</v>
      </c>
      <c r="I14" s="94">
        <v>978</v>
      </c>
      <c r="J14" s="87">
        <f>ROUND(I14/H14*100,2)</f>
        <v>97.8</v>
      </c>
      <c r="K14" s="106"/>
    </row>
    <row r="15" spans="1:11" ht="30" customHeight="1">
      <c r="A15" s="96" t="s">
        <v>1375</v>
      </c>
      <c r="B15" s="91"/>
      <c r="C15" s="91"/>
      <c r="D15" s="92"/>
      <c r="E15" s="87"/>
      <c r="F15" s="96" t="s">
        <v>1376</v>
      </c>
      <c r="G15" s="95"/>
      <c r="H15" s="95"/>
      <c r="I15" s="107"/>
      <c r="J15" s="87"/>
      <c r="K15" s="104"/>
    </row>
    <row r="16" spans="1:11" ht="30" customHeight="1">
      <c r="A16" s="77" t="s">
        <v>1377</v>
      </c>
      <c r="B16" s="86">
        <f>B12+B11</f>
        <v>1000</v>
      </c>
      <c r="C16" s="86">
        <f>C12+C11</f>
        <v>1000</v>
      </c>
      <c r="D16" s="86">
        <f>D12+D11</f>
        <v>978</v>
      </c>
      <c r="E16" s="86"/>
      <c r="F16" s="77" t="s">
        <v>1378</v>
      </c>
      <c r="G16" s="86">
        <f>G11+G12</f>
        <v>1000</v>
      </c>
      <c r="H16" s="86">
        <f>H11+H12</f>
        <v>1000</v>
      </c>
      <c r="I16" s="86">
        <f>I11+I12</f>
        <v>978</v>
      </c>
      <c r="J16" s="87">
        <f>ROUND(I16/H16*100,2)</f>
        <v>97.8</v>
      </c>
      <c r="K16" s="106"/>
    </row>
  </sheetData>
  <sheetProtection/>
  <mergeCells count="4">
    <mergeCell ref="A2:J2"/>
    <mergeCell ref="I3:J3"/>
    <mergeCell ref="A4:E4"/>
    <mergeCell ref="F4:J4"/>
  </mergeCells>
  <printOptions/>
  <pageMargins left="0.7480314960629921" right="0.5905511811023623" top="0.7874015748031497" bottom="0.7874015748031497" header="0.5118110236220472" footer="0.5118110236220472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B41"/>
  <sheetViews>
    <sheetView showZeros="0" zoomScaleSheetLayoutView="100" workbookViewId="0" topLeftCell="A1">
      <selection activeCell="A2" sqref="A2:B2"/>
    </sheetView>
  </sheetViews>
  <sheetFormatPr defaultColWidth="9.00390625" defaultRowHeight="14.25"/>
  <cols>
    <col min="1" max="1" width="60.25390625" style="47" customWidth="1"/>
    <col min="2" max="2" width="24.375" style="47" customWidth="1"/>
    <col min="3" max="3" width="12.50390625" style="47" customWidth="1"/>
    <col min="4" max="16384" width="9.00390625" style="47" customWidth="1"/>
  </cols>
  <sheetData>
    <row r="1" s="45" customFormat="1" ht="20.25" customHeight="1">
      <c r="A1" s="4" t="s">
        <v>1379</v>
      </c>
    </row>
    <row r="2" spans="1:2" ht="24" customHeight="1">
      <c r="A2" s="48" t="s">
        <v>1380</v>
      </c>
      <c r="B2" s="48"/>
    </row>
    <row r="3" spans="1:2" ht="22.5" customHeight="1">
      <c r="A3" s="60"/>
      <c r="B3" s="61" t="s">
        <v>2</v>
      </c>
    </row>
    <row r="4" spans="1:2" ht="22.5" customHeight="1">
      <c r="A4" s="51" t="s">
        <v>1281</v>
      </c>
      <c r="B4" s="52" t="s">
        <v>225</v>
      </c>
    </row>
    <row r="5" spans="1:2" ht="18.75" customHeight="1">
      <c r="A5" s="62" t="s">
        <v>1381</v>
      </c>
      <c r="B5" s="54">
        <f>B6+B24+B29+B33+B36</f>
        <v>2000</v>
      </c>
    </row>
    <row r="6" spans="1:2" ht="18.75" customHeight="1">
      <c r="A6" s="63" t="s">
        <v>1382</v>
      </c>
      <c r="B6" s="54">
        <f>SUM(B7:B23)</f>
        <v>0</v>
      </c>
    </row>
    <row r="7" spans="1:2" ht="18.75" customHeight="1">
      <c r="A7" s="64" t="s">
        <v>1383</v>
      </c>
      <c r="B7" s="65"/>
    </row>
    <row r="8" spans="1:2" s="46" customFormat="1" ht="18.75" customHeight="1">
      <c r="A8" s="64" t="s">
        <v>1384</v>
      </c>
      <c r="B8" s="65"/>
    </row>
    <row r="9" spans="1:2" s="46" customFormat="1" ht="18.75" customHeight="1">
      <c r="A9" s="64" t="s">
        <v>1385</v>
      </c>
      <c r="B9" s="65"/>
    </row>
    <row r="10" spans="1:2" ht="18.75" customHeight="1">
      <c r="A10" s="64" t="s">
        <v>1386</v>
      </c>
      <c r="B10" s="65"/>
    </row>
    <row r="11" spans="1:2" ht="18.75" customHeight="1">
      <c r="A11" s="64" t="s">
        <v>1387</v>
      </c>
      <c r="B11" s="65"/>
    </row>
    <row r="12" spans="1:2" ht="18.75" customHeight="1">
      <c r="A12" s="64" t="s">
        <v>1388</v>
      </c>
      <c r="B12" s="65"/>
    </row>
    <row r="13" spans="1:2" ht="18.75" customHeight="1">
      <c r="A13" s="64" t="s">
        <v>1389</v>
      </c>
      <c r="B13" s="65"/>
    </row>
    <row r="14" spans="1:2" ht="18.75" customHeight="1">
      <c r="A14" s="64" t="s">
        <v>1390</v>
      </c>
      <c r="B14" s="65"/>
    </row>
    <row r="15" spans="1:2" ht="18.75" customHeight="1">
      <c r="A15" s="64" t="s">
        <v>1391</v>
      </c>
      <c r="B15" s="65"/>
    </row>
    <row r="16" spans="1:2" ht="18.75" customHeight="1">
      <c r="A16" s="64" t="s">
        <v>1392</v>
      </c>
      <c r="B16" s="65"/>
    </row>
    <row r="17" spans="1:2" ht="18.75" customHeight="1">
      <c r="A17" s="64" t="s">
        <v>1393</v>
      </c>
      <c r="B17" s="65"/>
    </row>
    <row r="18" spans="1:2" ht="18.75" customHeight="1">
      <c r="A18" s="64" t="s">
        <v>1394</v>
      </c>
      <c r="B18" s="65"/>
    </row>
    <row r="19" spans="1:2" ht="18.75" customHeight="1">
      <c r="A19" s="64" t="s">
        <v>1395</v>
      </c>
      <c r="B19" s="65"/>
    </row>
    <row r="20" spans="1:2" ht="18.75" customHeight="1">
      <c r="A20" s="64" t="s">
        <v>1396</v>
      </c>
      <c r="B20" s="65"/>
    </row>
    <row r="21" spans="1:2" ht="18.75" customHeight="1">
      <c r="A21" s="64" t="s">
        <v>1397</v>
      </c>
      <c r="B21" s="65"/>
    </row>
    <row r="22" spans="1:2" ht="18.75" customHeight="1">
      <c r="A22" s="64" t="s">
        <v>1398</v>
      </c>
      <c r="B22" s="65"/>
    </row>
    <row r="23" spans="1:2" ht="18.75" customHeight="1">
      <c r="A23" s="64" t="s">
        <v>1399</v>
      </c>
      <c r="B23" s="65"/>
    </row>
    <row r="24" spans="1:2" ht="18.75" customHeight="1">
      <c r="A24" s="63" t="s">
        <v>1400</v>
      </c>
      <c r="B24" s="54">
        <f>SUM(B25:B28)</f>
        <v>0</v>
      </c>
    </row>
    <row r="25" spans="1:2" ht="18.75" customHeight="1">
      <c r="A25" s="64" t="s">
        <v>1401</v>
      </c>
      <c r="B25" s="65"/>
    </row>
    <row r="26" spans="1:2" ht="18.75" customHeight="1">
      <c r="A26" s="64" t="s">
        <v>1402</v>
      </c>
      <c r="B26" s="65"/>
    </row>
    <row r="27" spans="1:2" ht="18.75" customHeight="1">
      <c r="A27" s="64" t="s">
        <v>1403</v>
      </c>
      <c r="B27" s="65"/>
    </row>
    <row r="28" spans="1:2" ht="18.75" customHeight="1">
      <c r="A28" s="64" t="s">
        <v>1404</v>
      </c>
      <c r="B28" s="65"/>
    </row>
    <row r="29" spans="1:2" ht="18.75" customHeight="1">
      <c r="A29" s="63" t="s">
        <v>1405</v>
      </c>
      <c r="B29" s="54">
        <f>SUM(B30:B32)</f>
        <v>0</v>
      </c>
    </row>
    <row r="30" spans="1:2" ht="18.75" customHeight="1">
      <c r="A30" s="64" t="s">
        <v>1406</v>
      </c>
      <c r="B30" s="65"/>
    </row>
    <row r="31" spans="1:2" ht="18.75" customHeight="1">
      <c r="A31" s="64" t="s">
        <v>1407</v>
      </c>
      <c r="B31" s="65"/>
    </row>
    <row r="32" spans="1:2" ht="18.75" customHeight="1">
      <c r="A32" s="64" t="s">
        <v>1408</v>
      </c>
      <c r="B32" s="65"/>
    </row>
    <row r="33" spans="1:2" ht="18.75" customHeight="1">
      <c r="A33" s="63" t="s">
        <v>1409</v>
      </c>
      <c r="B33" s="65">
        <f>SUM(B34:B35)</f>
        <v>0</v>
      </c>
    </row>
    <row r="34" spans="1:2" ht="18.75" customHeight="1">
      <c r="A34" s="64" t="s">
        <v>1410</v>
      </c>
      <c r="B34" s="65"/>
    </row>
    <row r="35" spans="1:2" ht="18.75" customHeight="1">
      <c r="A35" s="64" t="s">
        <v>1411</v>
      </c>
      <c r="B35" s="65"/>
    </row>
    <row r="36" spans="1:2" ht="18.75" customHeight="1">
      <c r="A36" s="63" t="s">
        <v>1412</v>
      </c>
      <c r="B36" s="54">
        <f>B37</f>
        <v>2000</v>
      </c>
    </row>
    <row r="37" spans="1:2" ht="18.75" customHeight="1">
      <c r="A37" s="64" t="s">
        <v>1413</v>
      </c>
      <c r="B37" s="65">
        <v>2000</v>
      </c>
    </row>
    <row r="38" spans="1:2" ht="18.75" customHeight="1">
      <c r="A38" s="66" t="s">
        <v>1414</v>
      </c>
      <c r="B38" s="65">
        <f>SUM(B39:B40)</f>
        <v>0</v>
      </c>
    </row>
    <row r="39" spans="1:2" ht="18.75" customHeight="1">
      <c r="A39" s="67" t="s">
        <v>1415</v>
      </c>
      <c r="B39" s="65"/>
    </row>
    <row r="40" spans="1:2" ht="18.75" customHeight="1">
      <c r="A40" s="64" t="s">
        <v>1416</v>
      </c>
      <c r="B40" s="65"/>
    </row>
    <row r="41" spans="1:2" ht="18.75" customHeight="1">
      <c r="A41" s="68" t="s">
        <v>1417</v>
      </c>
      <c r="B41" s="54">
        <f>B38+B5</f>
        <v>2000</v>
      </c>
    </row>
  </sheetData>
  <sheetProtection/>
  <mergeCells count="1">
    <mergeCell ref="A2:B2"/>
  </mergeCells>
  <printOptions/>
  <pageMargins left="0.7480314960629921" right="0.7480314960629921" top="0.5905511811023623" bottom="0.4724409448818898" header="0.2362204724409449" footer="0.15748031496062992"/>
  <pageSetup horizontalDpi="600" verticalDpi="600" orientation="portrait" paperSize="9" scale="9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B30"/>
  <sheetViews>
    <sheetView showZeros="0" zoomScaleSheetLayoutView="100" workbookViewId="0" topLeftCell="A1">
      <selection activeCell="A2" sqref="A2:B2"/>
    </sheetView>
  </sheetViews>
  <sheetFormatPr defaultColWidth="9.00390625" defaultRowHeight="14.25"/>
  <cols>
    <col min="1" max="1" width="62.375" style="47" customWidth="1"/>
    <col min="2" max="2" width="18.375" style="47" customWidth="1"/>
    <col min="3" max="16384" width="9.00390625" style="47" customWidth="1"/>
  </cols>
  <sheetData>
    <row r="1" s="45" customFormat="1" ht="25.5" customHeight="1">
      <c r="A1" s="4" t="s">
        <v>1418</v>
      </c>
    </row>
    <row r="2" spans="1:2" ht="30.75" customHeight="1">
      <c r="A2" s="48" t="s">
        <v>1419</v>
      </c>
      <c r="B2" s="48"/>
    </row>
    <row r="3" spans="1:2" ht="24" customHeight="1">
      <c r="A3" s="49"/>
      <c r="B3" s="50" t="s">
        <v>1420</v>
      </c>
    </row>
    <row r="4" spans="1:2" ht="24.75" customHeight="1">
      <c r="A4" s="51" t="s">
        <v>1281</v>
      </c>
      <c r="B4" s="52" t="s">
        <v>225</v>
      </c>
    </row>
    <row r="5" spans="1:2" ht="24" customHeight="1">
      <c r="A5" s="53" t="s">
        <v>1421</v>
      </c>
      <c r="B5" s="54">
        <f>B6+B13+B21</f>
        <v>0</v>
      </c>
    </row>
    <row r="6" spans="1:2" ht="24" customHeight="1">
      <c r="A6" s="55" t="s">
        <v>1422</v>
      </c>
      <c r="B6" s="54">
        <f>SUM(B7:B12)</f>
        <v>0</v>
      </c>
    </row>
    <row r="7" spans="1:2" s="46" customFormat="1" ht="24" customHeight="1">
      <c r="A7" s="55" t="s">
        <v>1423</v>
      </c>
      <c r="B7" s="56"/>
    </row>
    <row r="8" spans="1:2" s="46" customFormat="1" ht="24" customHeight="1">
      <c r="A8" s="55" t="s">
        <v>1424</v>
      </c>
      <c r="B8" s="56"/>
    </row>
    <row r="9" spans="1:2" ht="24" customHeight="1">
      <c r="A9" s="55" t="s">
        <v>1425</v>
      </c>
      <c r="B9" s="56"/>
    </row>
    <row r="10" spans="1:2" ht="24" customHeight="1">
      <c r="A10" s="55" t="s">
        <v>1426</v>
      </c>
      <c r="B10" s="57"/>
    </row>
    <row r="11" spans="1:2" ht="24" customHeight="1">
      <c r="A11" s="55" t="s">
        <v>1427</v>
      </c>
      <c r="B11" s="57"/>
    </row>
    <row r="12" spans="1:2" ht="24" customHeight="1">
      <c r="A12" s="55" t="s">
        <v>1428</v>
      </c>
      <c r="B12" s="57"/>
    </row>
    <row r="13" spans="1:2" ht="24" customHeight="1">
      <c r="A13" s="55" t="s">
        <v>1429</v>
      </c>
      <c r="B13" s="54">
        <f>SUM(B14:B20)</f>
        <v>0</v>
      </c>
    </row>
    <row r="14" spans="1:2" ht="24" customHeight="1">
      <c r="A14" s="55" t="s">
        <v>1430</v>
      </c>
      <c r="B14" s="56"/>
    </row>
    <row r="15" spans="1:2" ht="24" customHeight="1">
      <c r="A15" s="55" t="s">
        <v>1431</v>
      </c>
      <c r="B15" s="57"/>
    </row>
    <row r="16" spans="1:2" ht="24" customHeight="1">
      <c r="A16" s="55" t="s">
        <v>1432</v>
      </c>
      <c r="B16" s="56"/>
    </row>
    <row r="17" spans="1:2" ht="24" customHeight="1">
      <c r="A17" s="55" t="s">
        <v>1433</v>
      </c>
      <c r="B17" s="56"/>
    </row>
    <row r="18" spans="1:2" ht="24" customHeight="1">
      <c r="A18" s="55" t="s">
        <v>1434</v>
      </c>
      <c r="B18" s="56"/>
    </row>
    <row r="19" spans="1:2" ht="24" customHeight="1">
      <c r="A19" s="55" t="s">
        <v>1435</v>
      </c>
      <c r="B19" s="56"/>
    </row>
    <row r="20" spans="1:2" ht="24" customHeight="1">
      <c r="A20" s="55" t="s">
        <v>1436</v>
      </c>
      <c r="B20" s="57"/>
    </row>
    <row r="21" spans="1:2" ht="24" customHeight="1">
      <c r="A21" s="55" t="s">
        <v>1437</v>
      </c>
      <c r="B21" s="54">
        <f>B22</f>
        <v>0</v>
      </c>
    </row>
    <row r="22" spans="1:2" ht="24" customHeight="1">
      <c r="A22" s="55" t="s">
        <v>1438</v>
      </c>
      <c r="B22" s="57"/>
    </row>
    <row r="23" spans="1:2" ht="24" customHeight="1">
      <c r="A23" s="55" t="s">
        <v>1439</v>
      </c>
      <c r="B23" s="56"/>
    </row>
    <row r="24" spans="1:2" ht="24" customHeight="1">
      <c r="A24" s="58" t="s">
        <v>1440</v>
      </c>
      <c r="B24" s="56"/>
    </row>
    <row r="25" spans="1:2" ht="24" customHeight="1">
      <c r="A25" s="55" t="s">
        <v>1441</v>
      </c>
      <c r="B25" s="56"/>
    </row>
    <row r="26" spans="1:2" ht="24" customHeight="1">
      <c r="A26" s="55" t="s">
        <v>1442</v>
      </c>
      <c r="B26" s="56"/>
    </row>
    <row r="27" spans="1:2" ht="24" customHeight="1">
      <c r="A27" s="53" t="s">
        <v>1443</v>
      </c>
      <c r="B27" s="54">
        <f>B28+B29</f>
        <v>2000</v>
      </c>
    </row>
    <row r="28" spans="1:2" ht="24" customHeight="1">
      <c r="A28" s="53" t="s">
        <v>1444</v>
      </c>
      <c r="B28" s="56"/>
    </row>
    <row r="29" spans="1:2" ht="24" customHeight="1">
      <c r="A29" s="53" t="s">
        <v>1445</v>
      </c>
      <c r="B29" s="56">
        <v>2000</v>
      </c>
    </row>
    <row r="30" spans="1:2" ht="24" customHeight="1">
      <c r="A30" s="59" t="s">
        <v>1446</v>
      </c>
      <c r="B30" s="54">
        <v>2000</v>
      </c>
    </row>
  </sheetData>
  <sheetProtection/>
  <mergeCells count="1">
    <mergeCell ref="A2:B2"/>
  </mergeCells>
  <printOptions/>
  <pageMargins left="0.7480314960629921" right="0.7480314960629921" top="0.5905511811023623" bottom="0.5511811023622047" header="0.2755905511811024" footer="0.15748031496062992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21"/>
  <sheetViews>
    <sheetView zoomScaleSheetLayoutView="100" workbookViewId="0" topLeftCell="A1">
      <selection activeCell="B4" sqref="B4"/>
    </sheetView>
  </sheetViews>
  <sheetFormatPr defaultColWidth="8.00390625" defaultRowHeight="14.25"/>
  <cols>
    <col min="1" max="1" width="36.125" style="28" bestFit="1" customWidth="1"/>
    <col min="2" max="2" width="13.625" style="29" customWidth="1"/>
    <col min="3" max="3" width="25.00390625" style="28" bestFit="1" customWidth="1"/>
    <col min="4" max="4" width="13.625" style="29" customWidth="1"/>
    <col min="5" max="16384" width="8.00390625" style="30" customWidth="1"/>
  </cols>
  <sheetData>
    <row r="1" ht="16.5" customHeight="1">
      <c r="A1" s="31" t="s">
        <v>1447</v>
      </c>
    </row>
    <row r="2" spans="1:4" ht="48" customHeight="1">
      <c r="A2" s="32" t="s">
        <v>1448</v>
      </c>
      <c r="B2" s="33"/>
      <c r="C2" s="33"/>
      <c r="D2" s="33"/>
    </row>
    <row r="3" spans="1:4" ht="19.5" customHeight="1">
      <c r="A3" s="34"/>
      <c r="B3" s="35"/>
      <c r="C3" s="34"/>
      <c r="D3" s="36" t="s">
        <v>2</v>
      </c>
    </row>
    <row r="4" spans="1:4" ht="34.5" customHeight="1">
      <c r="A4" s="37" t="s">
        <v>223</v>
      </c>
      <c r="B4" s="38" t="s">
        <v>1449</v>
      </c>
      <c r="C4" s="37" t="s">
        <v>223</v>
      </c>
      <c r="D4" s="38" t="s">
        <v>1449</v>
      </c>
    </row>
    <row r="5" spans="1:4" ht="34.5" customHeight="1">
      <c r="A5" s="39" t="s">
        <v>1450</v>
      </c>
      <c r="B5" s="40">
        <v>12215</v>
      </c>
      <c r="C5" s="39" t="s">
        <v>1451</v>
      </c>
      <c r="D5" s="41" t="s">
        <v>1452</v>
      </c>
    </row>
    <row r="6" spans="1:4" ht="34.5" customHeight="1">
      <c r="A6" s="42" t="s">
        <v>1453</v>
      </c>
      <c r="B6" s="40">
        <v>697</v>
      </c>
      <c r="C6" s="39" t="s">
        <v>1454</v>
      </c>
      <c r="D6" s="41" t="s">
        <v>1455</v>
      </c>
    </row>
    <row r="7" spans="1:4" ht="34.5" customHeight="1">
      <c r="A7" s="39" t="s">
        <v>1456</v>
      </c>
      <c r="B7" s="40">
        <v>14172</v>
      </c>
      <c r="C7" s="39" t="s">
        <v>1457</v>
      </c>
      <c r="D7" s="41" t="s">
        <v>1458</v>
      </c>
    </row>
    <row r="8" spans="1:4" ht="34.5" customHeight="1">
      <c r="A8" s="39" t="s">
        <v>1459</v>
      </c>
      <c r="B8" s="40">
        <v>13413</v>
      </c>
      <c r="C8" s="39" t="s">
        <v>1460</v>
      </c>
      <c r="D8" s="41" t="s">
        <v>1461</v>
      </c>
    </row>
    <row r="9" spans="1:4" ht="34.5" customHeight="1">
      <c r="A9" s="39" t="s">
        <v>1462</v>
      </c>
      <c r="B9" s="40">
        <v>759</v>
      </c>
      <c r="C9" s="39" t="s">
        <v>1463</v>
      </c>
      <c r="D9" s="41">
        <v>0</v>
      </c>
    </row>
    <row r="10" spans="1:4" ht="34.5" customHeight="1">
      <c r="A10" s="42" t="s">
        <v>1464</v>
      </c>
      <c r="B10" s="40"/>
      <c r="C10" s="41"/>
      <c r="D10" s="41"/>
    </row>
    <row r="11" spans="1:4" ht="34.5" customHeight="1">
      <c r="A11" s="42" t="s">
        <v>1465</v>
      </c>
      <c r="B11" s="40">
        <v>169</v>
      </c>
      <c r="C11" s="41"/>
      <c r="D11" s="41"/>
    </row>
    <row r="12" spans="1:4" ht="34.5" customHeight="1">
      <c r="A12" s="39" t="s">
        <v>1466</v>
      </c>
      <c r="B12" s="40">
        <v>10</v>
      </c>
      <c r="C12" s="41"/>
      <c r="D12" s="41"/>
    </row>
    <row r="13" spans="1:4" ht="34.5" customHeight="1">
      <c r="A13" s="39" t="s">
        <v>1467</v>
      </c>
      <c r="B13" s="40">
        <v>18</v>
      </c>
      <c r="C13" s="41"/>
      <c r="D13" s="41"/>
    </row>
    <row r="14" spans="1:4" ht="34.5" customHeight="1">
      <c r="A14" s="39" t="s">
        <v>1468</v>
      </c>
      <c r="B14" s="40">
        <v>37</v>
      </c>
      <c r="C14" s="41"/>
      <c r="D14" s="41"/>
    </row>
    <row r="15" spans="1:4" ht="34.5" customHeight="1">
      <c r="A15" s="39" t="s">
        <v>1469</v>
      </c>
      <c r="B15" s="40">
        <f>B5+B7+B10+B11+B12+B13+B14</f>
        <v>26621</v>
      </c>
      <c r="C15" s="39" t="s">
        <v>1470</v>
      </c>
      <c r="D15" s="41">
        <f>D5+D6+D7+D8+D9</f>
        <v>15059</v>
      </c>
    </row>
    <row r="16" spans="1:4" ht="34.5" customHeight="1">
      <c r="A16" s="39" t="s">
        <v>1471</v>
      </c>
      <c r="B16" s="40">
        <v>0</v>
      </c>
      <c r="C16" s="39" t="s">
        <v>1472</v>
      </c>
      <c r="D16" s="41">
        <v>0</v>
      </c>
    </row>
    <row r="17" spans="1:4" ht="34.5" customHeight="1">
      <c r="A17" s="39" t="s">
        <v>1473</v>
      </c>
      <c r="B17" s="40">
        <v>0</v>
      </c>
      <c r="C17" s="39" t="s">
        <v>1474</v>
      </c>
      <c r="D17" s="41">
        <v>0</v>
      </c>
    </row>
    <row r="18" spans="1:4" ht="34.5" customHeight="1">
      <c r="A18" s="39" t="s">
        <v>1475</v>
      </c>
      <c r="B18" s="40">
        <f>B15+B16+B17</f>
        <v>26621</v>
      </c>
      <c r="C18" s="39" t="s">
        <v>1476</v>
      </c>
      <c r="D18" s="41">
        <f>D15+D16+D17</f>
        <v>15059</v>
      </c>
    </row>
    <row r="19" spans="1:4" ht="34.5" customHeight="1">
      <c r="A19" s="41"/>
      <c r="B19" s="40"/>
      <c r="C19" s="39" t="s">
        <v>1477</v>
      </c>
      <c r="D19" s="41">
        <f>B18-D18</f>
        <v>11562</v>
      </c>
    </row>
    <row r="20" spans="1:4" ht="34.5" customHeight="1">
      <c r="A20" s="39" t="s">
        <v>1478</v>
      </c>
      <c r="B20" s="40">
        <v>37083</v>
      </c>
      <c r="C20" s="39" t="s">
        <v>1479</v>
      </c>
      <c r="D20" s="41">
        <f>B20+D19</f>
        <v>48645</v>
      </c>
    </row>
    <row r="21" spans="1:4" ht="34.5" customHeight="1">
      <c r="A21" s="43" t="s">
        <v>1480</v>
      </c>
      <c r="B21" s="44">
        <f>B18+B20</f>
        <v>63704</v>
      </c>
      <c r="C21" s="37" t="s">
        <v>1481</v>
      </c>
      <c r="D21" s="37">
        <f>D18+D20</f>
        <v>63704</v>
      </c>
    </row>
  </sheetData>
  <sheetProtection/>
  <mergeCells count="1">
    <mergeCell ref="A2:D2"/>
  </mergeCells>
  <printOptions horizontalCentered="1"/>
  <pageMargins left="0.6692913385826772" right="0.5905511811023623" top="0.8267716535433072" bottom="0.8267716535433072" header="0.2755905511811024" footer="0.2362204724409449"/>
  <pageSetup fitToHeight="0" fitToWidth="1" horizontalDpi="600" verticalDpi="600" orientation="portrait" paperSize="9" scale="94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41"/>
  <sheetViews>
    <sheetView showZeros="0" zoomScaleSheetLayoutView="100" workbookViewId="0" topLeftCell="A1">
      <selection activeCell="A7" sqref="A7"/>
    </sheetView>
  </sheetViews>
  <sheetFormatPr defaultColWidth="10.00390625" defaultRowHeight="14.25"/>
  <cols>
    <col min="1" max="1" width="30.25390625" style="2" customWidth="1"/>
    <col min="2" max="2" width="11.375" style="3" customWidth="1"/>
    <col min="3" max="3" width="30.625" style="2" customWidth="1"/>
    <col min="4" max="4" width="12.75390625" style="2" customWidth="1"/>
    <col min="5" max="16384" width="10.00390625" style="2" customWidth="1"/>
  </cols>
  <sheetData>
    <row r="1" spans="1:2" s="1" customFormat="1" ht="21.75" customHeight="1">
      <c r="A1" s="4" t="s">
        <v>1482</v>
      </c>
      <c r="B1" s="5"/>
    </row>
    <row r="2" spans="1:4" ht="23.25" customHeight="1">
      <c r="A2" s="6" t="s">
        <v>1483</v>
      </c>
      <c r="B2" s="6"/>
      <c r="C2" s="6"/>
      <c r="D2" s="6"/>
    </row>
    <row r="3" spans="1:4" ht="19.5" customHeight="1">
      <c r="A3" s="7"/>
      <c r="B3" s="8"/>
      <c r="C3" s="9" t="s">
        <v>1193</v>
      </c>
      <c r="D3" s="9"/>
    </row>
    <row r="4" spans="1:4" ht="21" customHeight="1">
      <c r="A4" s="10" t="s">
        <v>1281</v>
      </c>
      <c r="B4" s="11" t="s">
        <v>225</v>
      </c>
      <c r="C4" s="10" t="s">
        <v>1281</v>
      </c>
      <c r="D4" s="11" t="s">
        <v>225</v>
      </c>
    </row>
    <row r="5" spans="1:4" ht="27">
      <c r="A5" s="12" t="s">
        <v>1484</v>
      </c>
      <c r="B5" s="13"/>
      <c r="C5" s="12" t="s">
        <v>1484</v>
      </c>
      <c r="D5" s="14"/>
    </row>
    <row r="6" spans="1:4" ht="21" customHeight="1">
      <c r="A6" s="12" t="s">
        <v>1485</v>
      </c>
      <c r="B6" s="15">
        <f>SUM(B7:B10)</f>
        <v>0</v>
      </c>
      <c r="C6" s="12" t="s">
        <v>1485</v>
      </c>
      <c r="D6" s="16">
        <f>SUM(D7:D14)</f>
        <v>0</v>
      </c>
    </row>
    <row r="7" spans="1:4" ht="21" customHeight="1">
      <c r="A7" s="17" t="s">
        <v>1486</v>
      </c>
      <c r="B7" s="18"/>
      <c r="C7" s="19" t="s">
        <v>1487</v>
      </c>
      <c r="D7" s="14"/>
    </row>
    <row r="8" spans="1:4" ht="21" customHeight="1">
      <c r="A8" s="17" t="s">
        <v>1488</v>
      </c>
      <c r="B8" s="18"/>
      <c r="C8" s="19" t="s">
        <v>1489</v>
      </c>
      <c r="D8" s="14"/>
    </row>
    <row r="9" spans="1:4" ht="21" customHeight="1">
      <c r="A9" s="17" t="s">
        <v>1490</v>
      </c>
      <c r="B9" s="18"/>
      <c r="C9" s="19" t="s">
        <v>1491</v>
      </c>
      <c r="D9" s="14"/>
    </row>
    <row r="10" spans="1:4" ht="21" customHeight="1">
      <c r="A10" s="17" t="s">
        <v>1492</v>
      </c>
      <c r="B10" s="18"/>
      <c r="C10" s="19" t="s">
        <v>1493</v>
      </c>
      <c r="D10" s="14"/>
    </row>
    <row r="11" spans="1:4" ht="21" customHeight="1">
      <c r="A11" s="14"/>
      <c r="B11" s="20"/>
      <c r="C11" s="19" t="s">
        <v>1494</v>
      </c>
      <c r="D11" s="14"/>
    </row>
    <row r="12" spans="1:4" ht="21" customHeight="1">
      <c r="A12" s="14"/>
      <c r="B12" s="20"/>
      <c r="C12" s="14" t="s">
        <v>1495</v>
      </c>
      <c r="D12" s="14"/>
    </row>
    <row r="13" spans="1:4" ht="21" customHeight="1">
      <c r="A13" s="14"/>
      <c r="B13" s="20"/>
      <c r="C13" s="14" t="s">
        <v>1496</v>
      </c>
      <c r="D13" s="14"/>
    </row>
    <row r="14" spans="1:4" ht="21" customHeight="1">
      <c r="A14" s="14"/>
      <c r="B14" s="20"/>
      <c r="C14" s="19" t="s">
        <v>1497</v>
      </c>
      <c r="D14" s="14"/>
    </row>
    <row r="15" spans="1:4" ht="21" customHeight="1">
      <c r="A15" s="12" t="s">
        <v>1498</v>
      </c>
      <c r="B15" s="15">
        <f>SUM(B16:B19)</f>
        <v>0</v>
      </c>
      <c r="C15" s="21" t="s">
        <v>1499</v>
      </c>
      <c r="D15" s="16">
        <f>SUM(D16:D18)</f>
        <v>0</v>
      </c>
    </row>
    <row r="16" spans="1:4" ht="21" customHeight="1">
      <c r="A16" s="17" t="s">
        <v>1500</v>
      </c>
      <c r="B16" s="18"/>
      <c r="C16" s="19" t="s">
        <v>1501</v>
      </c>
      <c r="D16" s="14"/>
    </row>
    <row r="17" spans="1:4" ht="21" customHeight="1">
      <c r="A17" s="17" t="s">
        <v>1502</v>
      </c>
      <c r="B17" s="18"/>
      <c r="C17" s="19" t="s">
        <v>1503</v>
      </c>
      <c r="D17" s="14"/>
    </row>
    <row r="18" spans="1:4" ht="21" customHeight="1">
      <c r="A18" s="17" t="s">
        <v>1504</v>
      </c>
      <c r="B18" s="18"/>
      <c r="C18" s="19" t="s">
        <v>1505</v>
      </c>
      <c r="D18" s="14"/>
    </row>
    <row r="19" spans="1:4" ht="21" customHeight="1">
      <c r="A19" s="17" t="s">
        <v>1506</v>
      </c>
      <c r="B19" s="18"/>
      <c r="C19" s="22"/>
      <c r="D19" s="22"/>
    </row>
    <row r="20" spans="1:4" ht="21" customHeight="1">
      <c r="A20" s="12" t="s">
        <v>1507</v>
      </c>
      <c r="B20" s="15">
        <f>SUM(B21:B24)</f>
        <v>0</v>
      </c>
      <c r="C20" s="12" t="s">
        <v>1508</v>
      </c>
      <c r="D20" s="16">
        <f>SUM(D21:D24)</f>
        <v>0</v>
      </c>
    </row>
    <row r="21" spans="1:4" ht="21" customHeight="1">
      <c r="A21" s="17" t="s">
        <v>1509</v>
      </c>
      <c r="B21" s="18"/>
      <c r="C21" s="17" t="s">
        <v>1510</v>
      </c>
      <c r="D21" s="14"/>
    </row>
    <row r="22" spans="1:4" ht="21" customHeight="1">
      <c r="A22" s="17" t="s">
        <v>1511</v>
      </c>
      <c r="B22" s="18"/>
      <c r="C22" s="19" t="s">
        <v>1512</v>
      </c>
      <c r="D22" s="14"/>
    </row>
    <row r="23" spans="1:4" ht="21" customHeight="1">
      <c r="A23" s="17" t="s">
        <v>1513</v>
      </c>
      <c r="B23" s="18"/>
      <c r="C23" s="19" t="s">
        <v>1514</v>
      </c>
      <c r="D23" s="14"/>
    </row>
    <row r="24" spans="1:4" ht="21" customHeight="1">
      <c r="A24" s="17" t="s">
        <v>1515</v>
      </c>
      <c r="B24" s="18"/>
      <c r="C24" s="17" t="s">
        <v>1516</v>
      </c>
      <c r="D24" s="14"/>
    </row>
    <row r="25" spans="1:4" ht="21" customHeight="1">
      <c r="A25" s="12" t="s">
        <v>1517</v>
      </c>
      <c r="B25" s="15">
        <f>SUM(B26:B29)</f>
        <v>21535</v>
      </c>
      <c r="C25" s="21" t="s">
        <v>1518</v>
      </c>
      <c r="D25" s="16">
        <f>SUM(D26:D29)</f>
        <v>15653</v>
      </c>
    </row>
    <row r="26" spans="1:4" ht="21" customHeight="1">
      <c r="A26" s="17" t="s">
        <v>1519</v>
      </c>
      <c r="B26" s="13">
        <v>5371</v>
      </c>
      <c r="C26" s="19" t="s">
        <v>1520</v>
      </c>
      <c r="D26" s="14">
        <v>13958</v>
      </c>
    </row>
    <row r="27" spans="1:4" ht="21" customHeight="1">
      <c r="A27" s="17" t="s">
        <v>1521</v>
      </c>
      <c r="B27" s="13">
        <v>15292</v>
      </c>
      <c r="C27" s="19" t="s">
        <v>1522</v>
      </c>
      <c r="D27" s="14">
        <v>995</v>
      </c>
    </row>
    <row r="28" spans="1:4" ht="21" customHeight="1">
      <c r="A28" s="17" t="s">
        <v>1523</v>
      </c>
      <c r="B28" s="13">
        <v>180</v>
      </c>
      <c r="C28" s="19" t="s">
        <v>1524</v>
      </c>
      <c r="D28" s="14">
        <v>695</v>
      </c>
    </row>
    <row r="29" spans="1:4" ht="21" customHeight="1">
      <c r="A29" s="17" t="s">
        <v>1525</v>
      </c>
      <c r="B29" s="13">
        <v>692</v>
      </c>
      <c r="C29" s="19" t="s">
        <v>1526</v>
      </c>
      <c r="D29" s="14">
        <v>5</v>
      </c>
    </row>
    <row r="30" spans="1:4" ht="21" customHeight="1">
      <c r="A30" s="12" t="s">
        <v>1527</v>
      </c>
      <c r="B30" s="13"/>
      <c r="C30" s="21" t="s">
        <v>1528</v>
      </c>
      <c r="D30" s="14"/>
    </row>
    <row r="31" spans="1:4" ht="21" customHeight="1">
      <c r="A31" s="12" t="s">
        <v>1529</v>
      </c>
      <c r="B31" s="15">
        <f>SUM(B32:B35)</f>
        <v>0</v>
      </c>
      <c r="C31" s="21" t="s">
        <v>1530</v>
      </c>
      <c r="D31" s="16">
        <f>SUM(D32:D34)</f>
        <v>0</v>
      </c>
    </row>
    <row r="32" spans="1:4" ht="21" customHeight="1">
      <c r="A32" s="17" t="s">
        <v>1531</v>
      </c>
      <c r="B32" s="18"/>
      <c r="C32" s="23" t="s">
        <v>1532</v>
      </c>
      <c r="D32" s="14"/>
    </row>
    <row r="33" spans="1:4" ht="21" customHeight="1">
      <c r="A33" s="17" t="s">
        <v>1533</v>
      </c>
      <c r="B33" s="18"/>
      <c r="C33" s="19" t="s">
        <v>1534</v>
      </c>
      <c r="D33" s="14"/>
    </row>
    <row r="34" spans="1:4" ht="21" customHeight="1">
      <c r="A34" s="17" t="s">
        <v>1535</v>
      </c>
      <c r="B34" s="18"/>
      <c r="C34" s="19" t="s">
        <v>1536</v>
      </c>
      <c r="D34" s="14"/>
    </row>
    <row r="35" spans="1:4" ht="21" customHeight="1">
      <c r="A35" s="17" t="s">
        <v>1537</v>
      </c>
      <c r="B35" s="18"/>
      <c r="C35" s="14"/>
      <c r="D35" s="14"/>
    </row>
    <row r="36" spans="1:4" ht="21" customHeight="1">
      <c r="A36" s="12" t="s">
        <v>1538</v>
      </c>
      <c r="B36" s="18"/>
      <c r="C36" s="12" t="s">
        <v>1539</v>
      </c>
      <c r="D36" s="14"/>
    </row>
    <row r="37" spans="1:4" ht="21" customHeight="1">
      <c r="A37" s="13" t="s">
        <v>1540</v>
      </c>
      <c r="B37" s="15">
        <f>B31+B30+B25+B20+B15+B6+B5</f>
        <v>21535</v>
      </c>
      <c r="C37" s="13" t="s">
        <v>1541</v>
      </c>
      <c r="D37" s="24">
        <f>D31+D30+D25+D20+D15+D6+D5</f>
        <v>15653</v>
      </c>
    </row>
    <row r="38" spans="1:4" ht="21" customHeight="1">
      <c r="A38" s="25" t="s">
        <v>1322</v>
      </c>
      <c r="B38" s="15">
        <f>B39</f>
        <v>48645</v>
      </c>
      <c r="C38" s="25" t="s">
        <v>1323</v>
      </c>
      <c r="D38" s="24">
        <f>D39+D40</f>
        <v>54527</v>
      </c>
    </row>
    <row r="39" spans="1:4" ht="21" customHeight="1">
      <c r="A39" s="26" t="s">
        <v>1542</v>
      </c>
      <c r="B39" s="18">
        <v>48645</v>
      </c>
      <c r="C39" s="27" t="s">
        <v>1543</v>
      </c>
      <c r="D39" s="14">
        <v>54527</v>
      </c>
    </row>
    <row r="40" spans="1:4" ht="21" customHeight="1">
      <c r="A40" s="26" t="s">
        <v>1544</v>
      </c>
      <c r="B40" s="13"/>
      <c r="C40" s="26" t="s">
        <v>1545</v>
      </c>
      <c r="D40" s="14"/>
    </row>
    <row r="41" spans="1:4" ht="21" customHeight="1">
      <c r="A41" s="13" t="s">
        <v>1546</v>
      </c>
      <c r="B41" s="15">
        <f>B37+B38</f>
        <v>70180</v>
      </c>
      <c r="C41" s="13" t="s">
        <v>1547</v>
      </c>
      <c r="D41" s="24">
        <f>D38+D37</f>
        <v>70180</v>
      </c>
    </row>
  </sheetData>
  <sheetProtection/>
  <mergeCells count="2">
    <mergeCell ref="A2:D2"/>
    <mergeCell ref="C3:D3"/>
  </mergeCells>
  <printOptions horizontalCentered="1"/>
  <pageMargins left="0.7480314960629921" right="0.5511811023622047" top="0.7480314960629921" bottom="0.6299212598425197" header="0.2362204724409449" footer="0.15748031496062992"/>
  <pageSetup fitToWidth="0" fitToHeight="1"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31"/>
  <sheetViews>
    <sheetView view="pageBreakPreview" zoomScaleSheetLayoutView="100" workbookViewId="0" topLeftCell="A1">
      <selection activeCell="A2" sqref="A2:F2"/>
    </sheetView>
  </sheetViews>
  <sheetFormatPr defaultColWidth="9.00390625" defaultRowHeight="14.25"/>
  <cols>
    <col min="1" max="1" width="28.75390625" style="293" customWidth="1"/>
    <col min="2" max="2" width="10.75390625" style="293" customWidth="1"/>
    <col min="3" max="3" width="9.75390625" style="293" customWidth="1"/>
    <col min="4" max="4" width="10.375" style="293" customWidth="1"/>
    <col min="5" max="5" width="10.125" style="293" customWidth="1"/>
    <col min="6" max="6" width="11.875" style="293" customWidth="1"/>
    <col min="7" max="16384" width="9.00390625" style="293" customWidth="1"/>
  </cols>
  <sheetData>
    <row r="1" spans="1:6" ht="20.25" customHeight="1">
      <c r="A1" s="295" t="s">
        <v>35</v>
      </c>
      <c r="B1" s="345"/>
      <c r="C1" s="345"/>
      <c r="D1" s="345"/>
      <c r="E1" s="345"/>
      <c r="F1" s="345"/>
    </row>
    <row r="2" spans="1:6" ht="27" customHeight="1">
      <c r="A2" s="296" t="s">
        <v>36</v>
      </c>
      <c r="B2" s="296"/>
      <c r="C2" s="296"/>
      <c r="D2" s="296"/>
      <c r="E2" s="296"/>
      <c r="F2" s="296"/>
    </row>
    <row r="3" spans="1:6" s="342" customFormat="1" ht="18" customHeight="1">
      <c r="A3" s="346"/>
      <c r="B3" s="346"/>
      <c r="C3" s="346"/>
      <c r="D3" s="346"/>
      <c r="E3" s="347" t="s">
        <v>2</v>
      </c>
      <c r="F3" s="347"/>
    </row>
    <row r="4" spans="1:6" s="342" customFormat="1" ht="29.25" customHeight="1">
      <c r="A4" s="348" t="s">
        <v>3</v>
      </c>
      <c r="B4" s="349" t="s">
        <v>4</v>
      </c>
      <c r="C4" s="349" t="s">
        <v>5</v>
      </c>
      <c r="D4" s="349" t="s">
        <v>6</v>
      </c>
      <c r="E4" s="349" t="s">
        <v>7</v>
      </c>
      <c r="F4" s="349" t="s">
        <v>8</v>
      </c>
    </row>
    <row r="5" spans="1:7" s="342" customFormat="1" ht="21" customHeight="1">
      <c r="A5" s="350" t="s">
        <v>37</v>
      </c>
      <c r="B5" s="310">
        <v>27651</v>
      </c>
      <c r="C5" s="310">
        <v>42637</v>
      </c>
      <c r="D5" s="351">
        <v>42637</v>
      </c>
      <c r="E5" s="352">
        <f>ROUND(D5/C5*100,2)</f>
        <v>100</v>
      </c>
      <c r="F5" s="352"/>
      <c r="G5" s="353"/>
    </row>
    <row r="6" spans="1:7" s="342" customFormat="1" ht="21" customHeight="1">
      <c r="A6" s="350" t="s">
        <v>38</v>
      </c>
      <c r="B6" s="310"/>
      <c r="C6" s="310"/>
      <c r="D6" s="351"/>
      <c r="E6" s="352"/>
      <c r="F6" s="352"/>
      <c r="G6" s="353"/>
    </row>
    <row r="7" spans="1:7" s="342" customFormat="1" ht="21" customHeight="1">
      <c r="A7" s="350" t="s">
        <v>39</v>
      </c>
      <c r="B7" s="310"/>
      <c r="C7" s="310">
        <v>212</v>
      </c>
      <c r="D7" s="351">
        <v>212</v>
      </c>
      <c r="E7" s="352">
        <f aca="true" t="shared" si="0" ref="E7:E30">ROUND(D7/C7*100,2)</f>
        <v>100</v>
      </c>
      <c r="F7" s="352"/>
      <c r="G7" s="353"/>
    </row>
    <row r="8" spans="1:7" s="342" customFormat="1" ht="21" customHeight="1">
      <c r="A8" s="350" t="s">
        <v>40</v>
      </c>
      <c r="B8" s="310">
        <v>8810</v>
      </c>
      <c r="C8" s="310">
        <f>9+14709</f>
        <v>14718</v>
      </c>
      <c r="D8" s="351">
        <v>14709</v>
      </c>
      <c r="E8" s="352">
        <f t="shared" si="0"/>
        <v>99.94</v>
      </c>
      <c r="F8" s="352"/>
      <c r="G8" s="353"/>
    </row>
    <row r="9" spans="1:7" s="342" customFormat="1" ht="21" customHeight="1">
      <c r="A9" s="350" t="s">
        <v>41</v>
      </c>
      <c r="B9" s="310">
        <v>79186</v>
      </c>
      <c r="C9" s="310">
        <v>96169</v>
      </c>
      <c r="D9" s="351">
        <v>96169</v>
      </c>
      <c r="E9" s="352">
        <f t="shared" si="0"/>
        <v>100</v>
      </c>
      <c r="F9" s="352"/>
      <c r="G9" s="353"/>
    </row>
    <row r="10" spans="1:7" s="342" customFormat="1" ht="21" customHeight="1">
      <c r="A10" s="350" t="s">
        <v>42</v>
      </c>
      <c r="B10" s="310">
        <v>82</v>
      </c>
      <c r="C10" s="310">
        <v>800</v>
      </c>
      <c r="D10" s="351">
        <v>800</v>
      </c>
      <c r="E10" s="352">
        <f t="shared" si="0"/>
        <v>100</v>
      </c>
      <c r="F10" s="352"/>
      <c r="G10" s="353"/>
    </row>
    <row r="11" spans="1:7" s="342" customFormat="1" ht="21" customHeight="1">
      <c r="A11" s="350" t="s">
        <v>43</v>
      </c>
      <c r="B11" s="310">
        <v>3291</v>
      </c>
      <c r="C11" s="310">
        <v>20105</v>
      </c>
      <c r="D11" s="351">
        <v>20105</v>
      </c>
      <c r="E11" s="352">
        <f t="shared" si="0"/>
        <v>100</v>
      </c>
      <c r="F11" s="352"/>
      <c r="G11" s="353"/>
    </row>
    <row r="12" spans="1:7" s="342" customFormat="1" ht="21" customHeight="1">
      <c r="A12" s="350" t="s">
        <v>44</v>
      </c>
      <c r="B12" s="310">
        <v>68764</v>
      </c>
      <c r="C12" s="310">
        <v>75066</v>
      </c>
      <c r="D12" s="351">
        <v>75066</v>
      </c>
      <c r="E12" s="352">
        <f t="shared" si="0"/>
        <v>100</v>
      </c>
      <c r="F12" s="352"/>
      <c r="G12" s="353"/>
    </row>
    <row r="13" spans="1:7" s="342" customFormat="1" ht="21" customHeight="1">
      <c r="A13" s="350" t="s">
        <v>45</v>
      </c>
      <c r="B13" s="310">
        <v>32920</v>
      </c>
      <c r="C13" s="310">
        <v>55177</v>
      </c>
      <c r="D13" s="351">
        <v>55177</v>
      </c>
      <c r="E13" s="352">
        <f t="shared" si="0"/>
        <v>100</v>
      </c>
      <c r="F13" s="352"/>
      <c r="G13" s="353"/>
    </row>
    <row r="14" spans="1:7" s="342" customFormat="1" ht="21" customHeight="1">
      <c r="A14" s="350" t="s">
        <v>46</v>
      </c>
      <c r="B14" s="310">
        <v>6358</v>
      </c>
      <c r="C14" s="310">
        <v>11551</v>
      </c>
      <c r="D14" s="351">
        <v>11551</v>
      </c>
      <c r="E14" s="352">
        <f t="shared" si="0"/>
        <v>100</v>
      </c>
      <c r="F14" s="352"/>
      <c r="G14" s="353"/>
    </row>
    <row r="15" spans="1:7" s="342" customFormat="1" ht="21" customHeight="1">
      <c r="A15" s="350" t="s">
        <v>47</v>
      </c>
      <c r="B15" s="310">
        <v>2488</v>
      </c>
      <c r="C15" s="310">
        <v>8134</v>
      </c>
      <c r="D15" s="351">
        <v>8134</v>
      </c>
      <c r="E15" s="352">
        <f t="shared" si="0"/>
        <v>100</v>
      </c>
      <c r="F15" s="352"/>
      <c r="G15" s="353"/>
    </row>
    <row r="16" spans="1:7" s="342" customFormat="1" ht="21" customHeight="1">
      <c r="A16" s="350" t="s">
        <v>48</v>
      </c>
      <c r="B16" s="310">
        <v>82506</v>
      </c>
      <c r="C16" s="310">
        <f>143290-2055</f>
        <v>141235</v>
      </c>
      <c r="D16" s="351">
        <f>143290-2055</f>
        <v>141235</v>
      </c>
      <c r="E16" s="352">
        <f t="shared" si="0"/>
        <v>100</v>
      </c>
      <c r="F16" s="352"/>
      <c r="G16" s="353"/>
    </row>
    <row r="17" spans="1:7" s="342" customFormat="1" ht="21" customHeight="1">
      <c r="A17" s="350" t="s">
        <v>49</v>
      </c>
      <c r="B17" s="310">
        <v>4351</v>
      </c>
      <c r="C17" s="310">
        <v>15471</v>
      </c>
      <c r="D17" s="351">
        <v>15471</v>
      </c>
      <c r="E17" s="352">
        <f t="shared" si="0"/>
        <v>100</v>
      </c>
      <c r="F17" s="352"/>
      <c r="G17" s="353"/>
    </row>
    <row r="18" spans="1:7" s="342" customFormat="1" ht="21" customHeight="1">
      <c r="A18" s="350" t="s">
        <v>50</v>
      </c>
      <c r="B18" s="310">
        <v>207</v>
      </c>
      <c r="C18" s="310">
        <v>3174</v>
      </c>
      <c r="D18" s="351">
        <v>3174</v>
      </c>
      <c r="E18" s="352">
        <f t="shared" si="0"/>
        <v>100</v>
      </c>
      <c r="F18" s="352"/>
      <c r="G18" s="353"/>
    </row>
    <row r="19" spans="1:7" s="342" customFormat="1" ht="21" customHeight="1">
      <c r="A19" s="350" t="s">
        <v>51</v>
      </c>
      <c r="B19" s="310">
        <v>164</v>
      </c>
      <c r="C19" s="310">
        <v>952</v>
      </c>
      <c r="D19" s="351">
        <v>952</v>
      </c>
      <c r="E19" s="352">
        <f t="shared" si="0"/>
        <v>100</v>
      </c>
      <c r="F19" s="352"/>
      <c r="G19" s="353"/>
    </row>
    <row r="20" spans="1:7" s="342" customFormat="1" ht="21" customHeight="1">
      <c r="A20" s="350" t="s">
        <v>52</v>
      </c>
      <c r="B20" s="310"/>
      <c r="C20" s="310">
        <v>-153</v>
      </c>
      <c r="D20" s="351">
        <v>-153</v>
      </c>
      <c r="E20" s="352"/>
      <c r="F20" s="352"/>
      <c r="G20" s="353"/>
    </row>
    <row r="21" spans="1:7" s="342" customFormat="1" ht="21" customHeight="1">
      <c r="A21" s="350" t="s">
        <v>53</v>
      </c>
      <c r="B21" s="310"/>
      <c r="C21" s="310"/>
      <c r="D21" s="351"/>
      <c r="E21" s="352"/>
      <c r="F21" s="352"/>
      <c r="G21" s="353"/>
    </row>
    <row r="22" spans="1:7" s="342" customFormat="1" ht="21" customHeight="1">
      <c r="A22" s="350" t="s">
        <v>54</v>
      </c>
      <c r="B22" s="310">
        <v>1686</v>
      </c>
      <c r="C22" s="310">
        <v>2281</v>
      </c>
      <c r="D22" s="351">
        <v>2281</v>
      </c>
      <c r="E22" s="352">
        <f t="shared" si="0"/>
        <v>100</v>
      </c>
      <c r="F22" s="352"/>
      <c r="G22" s="353"/>
    </row>
    <row r="23" spans="1:7" s="342" customFormat="1" ht="21" customHeight="1">
      <c r="A23" s="350" t="s">
        <v>55</v>
      </c>
      <c r="B23" s="310">
        <v>21093</v>
      </c>
      <c r="C23" s="310">
        <v>28793</v>
      </c>
      <c r="D23" s="351">
        <v>28793</v>
      </c>
      <c r="E23" s="352">
        <f t="shared" si="0"/>
        <v>100</v>
      </c>
      <c r="F23" s="352"/>
      <c r="G23" s="353"/>
    </row>
    <row r="24" spans="1:7" s="342" customFormat="1" ht="21" customHeight="1">
      <c r="A24" s="350" t="s">
        <v>56</v>
      </c>
      <c r="B24" s="310">
        <v>1189</v>
      </c>
      <c r="C24" s="310">
        <v>1454</v>
      </c>
      <c r="D24" s="351">
        <v>1454</v>
      </c>
      <c r="E24" s="352">
        <f t="shared" si="0"/>
        <v>100</v>
      </c>
      <c r="F24" s="352"/>
      <c r="G24" s="353"/>
    </row>
    <row r="25" spans="1:7" s="342" customFormat="1" ht="21" customHeight="1">
      <c r="A25" s="350" t="s">
        <v>57</v>
      </c>
      <c r="B25" s="310">
        <v>613</v>
      </c>
      <c r="C25" s="310">
        <f>530+5636</f>
        <v>6166</v>
      </c>
      <c r="D25" s="351">
        <v>5636</v>
      </c>
      <c r="E25" s="352">
        <f t="shared" si="0"/>
        <v>91.4</v>
      </c>
      <c r="F25" s="352"/>
      <c r="G25" s="353"/>
    </row>
    <row r="26" spans="1:7" s="342" customFormat="1" ht="21" customHeight="1">
      <c r="A26" s="350" t="s">
        <v>58</v>
      </c>
      <c r="B26" s="310">
        <v>1000</v>
      </c>
      <c r="C26" s="310"/>
      <c r="D26" s="351"/>
      <c r="E26" s="352"/>
      <c r="F26" s="352"/>
      <c r="G26" s="353"/>
    </row>
    <row r="27" spans="1:7" s="342" customFormat="1" ht="21" customHeight="1">
      <c r="A27" s="350" t="s">
        <v>59</v>
      </c>
      <c r="B27" s="351">
        <v>3000</v>
      </c>
      <c r="C27" s="351">
        <v>672</v>
      </c>
      <c r="D27" s="351">
        <v>672</v>
      </c>
      <c r="E27" s="352">
        <f t="shared" si="0"/>
        <v>100</v>
      </c>
      <c r="F27" s="352"/>
      <c r="G27" s="353"/>
    </row>
    <row r="28" spans="1:7" s="342" customFormat="1" ht="21" customHeight="1">
      <c r="A28" s="350" t="s">
        <v>60</v>
      </c>
      <c r="B28" s="351">
        <v>7000</v>
      </c>
      <c r="C28" s="351">
        <v>23251</v>
      </c>
      <c r="D28" s="351">
        <v>23251</v>
      </c>
      <c r="E28" s="352">
        <f t="shared" si="0"/>
        <v>100</v>
      </c>
      <c r="F28" s="352"/>
      <c r="G28" s="353"/>
    </row>
    <row r="29" spans="1:7" s="342" customFormat="1" ht="21" customHeight="1">
      <c r="A29" s="350" t="s">
        <v>61</v>
      </c>
      <c r="B29" s="351"/>
      <c r="C29" s="351">
        <v>67</v>
      </c>
      <c r="D29" s="351">
        <v>67</v>
      </c>
      <c r="E29" s="352"/>
      <c r="F29" s="352"/>
      <c r="G29" s="353"/>
    </row>
    <row r="30" spans="1:7" s="343" customFormat="1" ht="27" customHeight="1">
      <c r="A30" s="349" t="s">
        <v>62</v>
      </c>
      <c r="B30" s="354">
        <f>SUM(B5:B29)</f>
        <v>352359</v>
      </c>
      <c r="C30" s="354">
        <f>SUM(C5:C29)</f>
        <v>547932</v>
      </c>
      <c r="D30" s="354">
        <f>SUM(D5:D29)</f>
        <v>547393</v>
      </c>
      <c r="E30" s="355">
        <f t="shared" si="0"/>
        <v>99.9</v>
      </c>
      <c r="F30" s="354"/>
      <c r="G30" s="353"/>
    </row>
    <row r="31" spans="1:6" s="344" customFormat="1" ht="19.5" customHeight="1">
      <c r="A31" s="356"/>
      <c r="B31" s="356"/>
      <c r="C31" s="356"/>
      <c r="D31" s="356"/>
      <c r="E31" s="356"/>
      <c r="F31" s="356"/>
    </row>
  </sheetData>
  <sheetProtection/>
  <mergeCells count="3">
    <mergeCell ref="A2:F2"/>
    <mergeCell ref="E3:F3"/>
    <mergeCell ref="A31:F31"/>
  </mergeCells>
  <printOptions/>
  <pageMargins left="0.7480314960629921" right="0.6692913385826772" top="0.9842519685039371" bottom="0.7874015748031497" header="0.7086614173228347" footer="0.5118110236220472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D85"/>
  <sheetViews>
    <sheetView showZeros="0" zoomScaleSheetLayoutView="100" workbookViewId="0" topLeftCell="A1">
      <selection activeCell="A2" sqref="A2:D2"/>
    </sheetView>
  </sheetViews>
  <sheetFormatPr defaultColWidth="9.00390625" defaultRowHeight="14.25"/>
  <cols>
    <col min="1" max="1" width="32.75390625" style="317" customWidth="1"/>
    <col min="2" max="2" width="11.25390625" style="317" customWidth="1"/>
    <col min="3" max="3" width="43.50390625" style="317" bestFit="1" customWidth="1"/>
    <col min="4" max="4" width="11.50390625" style="317" customWidth="1"/>
    <col min="5" max="16384" width="9.00390625" style="317" customWidth="1"/>
  </cols>
  <sheetData>
    <row r="1" spans="1:4" ht="14.25">
      <c r="A1" s="295" t="s">
        <v>63</v>
      </c>
      <c r="B1" s="293"/>
      <c r="C1" s="293"/>
      <c r="D1" s="293"/>
    </row>
    <row r="2" spans="1:4" ht="30.75" customHeight="1">
      <c r="A2" s="296" t="s">
        <v>64</v>
      </c>
      <c r="B2" s="296"/>
      <c r="C2" s="296"/>
      <c r="D2" s="296"/>
    </row>
    <row r="3" spans="1:4" s="314" customFormat="1" ht="19.5" customHeight="1">
      <c r="A3" s="295"/>
      <c r="B3" s="295"/>
      <c r="C3" s="295"/>
      <c r="D3" s="297" t="s">
        <v>2</v>
      </c>
    </row>
    <row r="4" spans="1:4" s="315" customFormat="1" ht="25.5" customHeight="1">
      <c r="A4" s="269" t="s">
        <v>65</v>
      </c>
      <c r="B4" s="269"/>
      <c r="C4" s="269" t="s">
        <v>66</v>
      </c>
      <c r="D4" s="269"/>
    </row>
    <row r="5" spans="1:4" s="315" customFormat="1" ht="25.5" customHeight="1">
      <c r="A5" s="269" t="s">
        <v>67</v>
      </c>
      <c r="B5" s="269" t="s">
        <v>68</v>
      </c>
      <c r="C5" s="269" t="s">
        <v>67</v>
      </c>
      <c r="D5" s="269" t="s">
        <v>68</v>
      </c>
    </row>
    <row r="6" spans="1:4" s="315" customFormat="1" ht="25.5" customHeight="1">
      <c r="A6" s="318" t="s">
        <v>69</v>
      </c>
      <c r="B6" s="319">
        <v>46434</v>
      </c>
      <c r="C6" s="320" t="s">
        <v>62</v>
      </c>
      <c r="D6" s="319">
        <v>547393</v>
      </c>
    </row>
    <row r="7" spans="1:4" s="315" customFormat="1" ht="25.5" customHeight="1">
      <c r="A7" s="321" t="s">
        <v>70</v>
      </c>
      <c r="B7" s="319">
        <f>B8+B15+B48</f>
        <v>480649.4</v>
      </c>
      <c r="C7" s="322" t="s">
        <v>71</v>
      </c>
      <c r="D7" s="319">
        <f>D8+D15+D48</f>
        <v>0</v>
      </c>
    </row>
    <row r="8" spans="1:4" s="315" customFormat="1" ht="25.5" customHeight="1">
      <c r="A8" s="321" t="s">
        <v>72</v>
      </c>
      <c r="B8" s="323">
        <f>SUM(B9:B14)</f>
        <v>7400</v>
      </c>
      <c r="C8" s="322" t="s">
        <v>73</v>
      </c>
      <c r="D8" s="323">
        <f>SUM(D9:D14)</f>
        <v>0</v>
      </c>
    </row>
    <row r="9" spans="1:4" s="315" customFormat="1" ht="25.5" customHeight="1">
      <c r="A9" s="324" t="s">
        <v>74</v>
      </c>
      <c r="B9" s="325">
        <v>327</v>
      </c>
      <c r="C9" s="326" t="s">
        <v>75</v>
      </c>
      <c r="D9" s="323"/>
    </row>
    <row r="10" spans="1:4" s="315" customFormat="1" ht="25.5" customHeight="1">
      <c r="A10" s="324" t="s">
        <v>76</v>
      </c>
      <c r="B10" s="325">
        <v>1804</v>
      </c>
      <c r="C10" s="326" t="s">
        <v>77</v>
      </c>
      <c r="D10" s="323"/>
    </row>
    <row r="11" spans="1:4" s="315" customFormat="1" ht="25.5" customHeight="1">
      <c r="A11" s="324" t="s">
        <v>78</v>
      </c>
      <c r="B11" s="325">
        <v>3077</v>
      </c>
      <c r="C11" s="326" t="s">
        <v>79</v>
      </c>
      <c r="D11" s="323"/>
    </row>
    <row r="12" spans="1:4" s="315" customFormat="1" ht="25.5" customHeight="1">
      <c r="A12" s="324" t="s">
        <v>80</v>
      </c>
      <c r="B12" s="325">
        <v>15</v>
      </c>
      <c r="C12" s="326" t="s">
        <v>81</v>
      </c>
      <c r="D12" s="323"/>
    </row>
    <row r="13" spans="1:4" s="315" customFormat="1" ht="25.5" customHeight="1">
      <c r="A13" s="324" t="s">
        <v>82</v>
      </c>
      <c r="B13" s="325">
        <v>3385</v>
      </c>
      <c r="C13" s="326" t="s">
        <v>83</v>
      </c>
      <c r="D13" s="323"/>
    </row>
    <row r="14" spans="1:4" s="315" customFormat="1" ht="25.5" customHeight="1">
      <c r="A14" s="324" t="s">
        <v>84</v>
      </c>
      <c r="B14" s="327">
        <v>-1208</v>
      </c>
      <c r="C14" s="326" t="s">
        <v>85</v>
      </c>
      <c r="D14" s="323"/>
    </row>
    <row r="15" spans="1:4" s="315" customFormat="1" ht="25.5" customHeight="1">
      <c r="A15" s="328" t="s">
        <v>86</v>
      </c>
      <c r="B15" s="323">
        <f>SUM(B16:B47)</f>
        <v>412833</v>
      </c>
      <c r="C15" s="322" t="s">
        <v>87</v>
      </c>
      <c r="D15" s="323">
        <f>SUM(D16:D47)</f>
        <v>0</v>
      </c>
    </row>
    <row r="16" spans="1:4" s="315" customFormat="1" ht="25.5" customHeight="1">
      <c r="A16" s="324" t="s">
        <v>88</v>
      </c>
      <c r="B16" s="323"/>
      <c r="C16" s="326" t="s">
        <v>89</v>
      </c>
      <c r="D16" s="323"/>
    </row>
    <row r="17" spans="1:4" s="315" customFormat="1" ht="25.5" customHeight="1">
      <c r="A17" s="329" t="s">
        <v>90</v>
      </c>
      <c r="B17" s="323">
        <v>98364</v>
      </c>
      <c r="C17" s="326" t="s">
        <v>91</v>
      </c>
      <c r="D17" s="323"/>
    </row>
    <row r="18" spans="1:4" s="315" customFormat="1" ht="25.5" customHeight="1">
      <c r="A18" s="330" t="s">
        <v>92</v>
      </c>
      <c r="B18" s="323">
        <v>49105</v>
      </c>
      <c r="C18" s="326" t="s">
        <v>93</v>
      </c>
      <c r="D18" s="323"/>
    </row>
    <row r="19" spans="1:4" s="315" customFormat="1" ht="25.5" customHeight="1">
      <c r="A19" s="330" t="s">
        <v>94</v>
      </c>
      <c r="B19" s="323">
        <v>19931</v>
      </c>
      <c r="C19" s="326" t="s">
        <v>95</v>
      </c>
      <c r="D19" s="323"/>
    </row>
    <row r="20" spans="1:4" s="315" customFormat="1" ht="25.5" customHeight="1">
      <c r="A20" s="330" t="s">
        <v>96</v>
      </c>
      <c r="B20" s="323"/>
      <c r="C20" s="326" t="s">
        <v>97</v>
      </c>
      <c r="D20" s="323"/>
    </row>
    <row r="21" spans="1:4" s="315" customFormat="1" ht="25.5" customHeight="1">
      <c r="A21" s="330" t="s">
        <v>98</v>
      </c>
      <c r="B21" s="323"/>
      <c r="C21" s="326" t="s">
        <v>99</v>
      </c>
      <c r="D21" s="323"/>
    </row>
    <row r="22" spans="1:4" s="315" customFormat="1" ht="25.5" customHeight="1">
      <c r="A22" s="330" t="s">
        <v>100</v>
      </c>
      <c r="B22" s="323">
        <v>3784</v>
      </c>
      <c r="C22" s="331" t="s">
        <v>101</v>
      </c>
      <c r="D22" s="323"/>
    </row>
    <row r="23" spans="1:4" s="315" customFormat="1" ht="25.5" customHeight="1">
      <c r="A23" s="330" t="s">
        <v>102</v>
      </c>
      <c r="B23" s="323">
        <v>4665</v>
      </c>
      <c r="C23" s="331" t="s">
        <v>103</v>
      </c>
      <c r="D23" s="323"/>
    </row>
    <row r="24" spans="1:4" s="315" customFormat="1" ht="25.5" customHeight="1">
      <c r="A24" s="330" t="s">
        <v>104</v>
      </c>
      <c r="B24" s="323">
        <v>26492</v>
      </c>
      <c r="C24" s="331" t="s">
        <v>105</v>
      </c>
      <c r="D24" s="323"/>
    </row>
    <row r="25" spans="1:4" s="315" customFormat="1" ht="25.5" customHeight="1">
      <c r="A25" s="330" t="s">
        <v>106</v>
      </c>
      <c r="B25" s="323">
        <v>3507</v>
      </c>
      <c r="C25" s="330" t="s">
        <v>107</v>
      </c>
      <c r="D25" s="323"/>
    </row>
    <row r="26" spans="1:4" s="315" customFormat="1" ht="25.5" customHeight="1">
      <c r="A26" s="330" t="s">
        <v>108</v>
      </c>
      <c r="B26" s="323">
        <v>26539</v>
      </c>
      <c r="C26" s="330" t="s">
        <v>109</v>
      </c>
      <c r="D26" s="323"/>
    </row>
    <row r="27" spans="1:4" s="315" customFormat="1" ht="25.5" customHeight="1">
      <c r="A27" s="332" t="s">
        <v>110</v>
      </c>
      <c r="B27" s="323"/>
      <c r="C27" s="332" t="s">
        <v>111</v>
      </c>
      <c r="D27" s="323"/>
    </row>
    <row r="28" spans="1:4" s="315" customFormat="1" ht="25.5" customHeight="1">
      <c r="A28" s="332" t="s">
        <v>112</v>
      </c>
      <c r="B28" s="323"/>
      <c r="C28" s="332" t="s">
        <v>113</v>
      </c>
      <c r="D28" s="323"/>
    </row>
    <row r="29" spans="1:4" s="315" customFormat="1" ht="25.5" customHeight="1">
      <c r="A29" s="332" t="s">
        <v>114</v>
      </c>
      <c r="B29" s="323">
        <v>2398</v>
      </c>
      <c r="C29" s="332" t="s">
        <v>115</v>
      </c>
      <c r="D29" s="323"/>
    </row>
    <row r="30" spans="1:4" s="315" customFormat="1" ht="25.5" customHeight="1">
      <c r="A30" s="332" t="s">
        <v>116</v>
      </c>
      <c r="B30" s="323">
        <v>27504</v>
      </c>
      <c r="C30" s="332" t="s">
        <v>117</v>
      </c>
      <c r="D30" s="323"/>
    </row>
    <row r="31" spans="1:4" s="315" customFormat="1" ht="25.5" customHeight="1">
      <c r="A31" s="332" t="s">
        <v>118</v>
      </c>
      <c r="B31" s="323">
        <v>50</v>
      </c>
      <c r="C31" s="332" t="s">
        <v>119</v>
      </c>
      <c r="D31" s="323"/>
    </row>
    <row r="32" spans="1:4" s="315" customFormat="1" ht="26.25" customHeight="1">
      <c r="A32" s="333" t="s">
        <v>120</v>
      </c>
      <c r="B32" s="323">
        <v>8272</v>
      </c>
      <c r="C32" s="333" t="s">
        <v>121</v>
      </c>
      <c r="D32" s="323"/>
    </row>
    <row r="33" spans="1:4" s="315" customFormat="1" ht="28.5" customHeight="1">
      <c r="A33" s="333" t="s">
        <v>122</v>
      </c>
      <c r="B33" s="323">
        <v>48674</v>
      </c>
      <c r="C33" s="333" t="s">
        <v>123</v>
      </c>
      <c r="D33" s="323"/>
    </row>
    <row r="34" spans="1:4" s="315" customFormat="1" ht="25.5" customHeight="1">
      <c r="A34" s="332" t="s">
        <v>124</v>
      </c>
      <c r="B34" s="323">
        <v>14051</v>
      </c>
      <c r="C34" s="332" t="s">
        <v>125</v>
      </c>
      <c r="D34" s="323"/>
    </row>
    <row r="35" spans="1:4" s="315" customFormat="1" ht="25.5" customHeight="1">
      <c r="A35" s="332" t="s">
        <v>126</v>
      </c>
      <c r="B35" s="323">
        <v>4364</v>
      </c>
      <c r="C35" s="332" t="s">
        <v>127</v>
      </c>
      <c r="D35" s="323"/>
    </row>
    <row r="36" spans="1:4" s="315" customFormat="1" ht="25.5" customHeight="1">
      <c r="A36" s="332" t="s">
        <v>128</v>
      </c>
      <c r="B36" s="323"/>
      <c r="C36" s="332" t="s">
        <v>129</v>
      </c>
      <c r="D36" s="323"/>
    </row>
    <row r="37" spans="1:4" s="315" customFormat="1" ht="25.5" customHeight="1">
      <c r="A37" s="332" t="s">
        <v>130</v>
      </c>
      <c r="B37" s="323">
        <v>39317</v>
      </c>
      <c r="C37" s="332" t="s">
        <v>131</v>
      </c>
      <c r="D37" s="323"/>
    </row>
    <row r="38" spans="1:4" s="315" customFormat="1" ht="25.5" customHeight="1">
      <c r="A38" s="332" t="s">
        <v>132</v>
      </c>
      <c r="B38" s="323">
        <v>15469</v>
      </c>
      <c r="C38" s="332" t="s">
        <v>133</v>
      </c>
      <c r="D38" s="323"/>
    </row>
    <row r="39" spans="1:4" s="315" customFormat="1" ht="30" customHeight="1">
      <c r="A39" s="333" t="s">
        <v>134</v>
      </c>
      <c r="B39" s="323"/>
      <c r="C39" s="333" t="s">
        <v>135</v>
      </c>
      <c r="D39" s="323"/>
    </row>
    <row r="40" spans="1:4" s="315" customFormat="1" ht="27" customHeight="1">
      <c r="A40" s="333" t="s">
        <v>136</v>
      </c>
      <c r="B40" s="323"/>
      <c r="C40" s="333" t="s">
        <v>137</v>
      </c>
      <c r="D40" s="323"/>
    </row>
    <row r="41" spans="1:4" s="315" customFormat="1" ht="25.5" customHeight="1">
      <c r="A41" s="332" t="s">
        <v>138</v>
      </c>
      <c r="B41" s="323"/>
      <c r="C41" s="332" t="s">
        <v>139</v>
      </c>
      <c r="D41" s="323"/>
    </row>
    <row r="42" spans="1:4" s="315" customFormat="1" ht="27.75" customHeight="1">
      <c r="A42" s="333" t="s">
        <v>140</v>
      </c>
      <c r="B42" s="323"/>
      <c r="C42" s="333" t="s">
        <v>141</v>
      </c>
      <c r="D42" s="323"/>
    </row>
    <row r="43" spans="1:4" s="315" customFormat="1" ht="25.5" customHeight="1">
      <c r="A43" s="332" t="s">
        <v>142</v>
      </c>
      <c r="B43" s="323">
        <v>13207</v>
      </c>
      <c r="C43" s="332" t="s">
        <v>143</v>
      </c>
      <c r="D43" s="323"/>
    </row>
    <row r="44" spans="1:4" s="315" customFormat="1" ht="25.5" customHeight="1">
      <c r="A44" s="333" t="s">
        <v>144</v>
      </c>
      <c r="B44" s="323"/>
      <c r="C44" s="333" t="s">
        <v>145</v>
      </c>
      <c r="D44" s="323"/>
    </row>
    <row r="45" spans="1:4" s="315" customFormat="1" ht="29.25" customHeight="1">
      <c r="A45" s="333" t="s">
        <v>146</v>
      </c>
      <c r="B45" s="323">
        <v>1401</v>
      </c>
      <c r="C45" s="333" t="s">
        <v>147</v>
      </c>
      <c r="D45" s="323"/>
    </row>
    <row r="46" spans="1:4" s="315" customFormat="1" ht="25.5" customHeight="1">
      <c r="A46" s="332" t="s">
        <v>148</v>
      </c>
      <c r="B46" s="323"/>
      <c r="C46" s="332" t="s">
        <v>149</v>
      </c>
      <c r="D46" s="323"/>
    </row>
    <row r="47" spans="1:4" s="315" customFormat="1" ht="25.5" customHeight="1">
      <c r="A47" s="330" t="s">
        <v>150</v>
      </c>
      <c r="B47" s="323">
        <v>5739</v>
      </c>
      <c r="C47" s="326" t="s">
        <v>151</v>
      </c>
      <c r="D47" s="323"/>
    </row>
    <row r="48" spans="1:4" s="315" customFormat="1" ht="25.5" customHeight="1">
      <c r="A48" s="334" t="s">
        <v>152</v>
      </c>
      <c r="B48" s="335">
        <f>SUM(B49:B69)</f>
        <v>60416.4</v>
      </c>
      <c r="C48" s="322" t="s">
        <v>153</v>
      </c>
      <c r="D48" s="323">
        <f>SUM(D49:D69)</f>
        <v>0</v>
      </c>
    </row>
    <row r="49" spans="1:4" s="315" customFormat="1" ht="25.5" customHeight="1">
      <c r="A49" s="330" t="s">
        <v>154</v>
      </c>
      <c r="B49" s="335">
        <v>115</v>
      </c>
      <c r="C49" s="326" t="s">
        <v>155</v>
      </c>
      <c r="D49" s="323"/>
    </row>
    <row r="50" spans="1:4" s="315" customFormat="1" ht="25.5" customHeight="1">
      <c r="A50" s="330" t="s">
        <v>156</v>
      </c>
      <c r="B50" s="335"/>
      <c r="C50" s="326" t="s">
        <v>157</v>
      </c>
      <c r="D50" s="323"/>
    </row>
    <row r="51" spans="1:4" s="315" customFormat="1" ht="25.5" customHeight="1">
      <c r="A51" s="330" t="s">
        <v>158</v>
      </c>
      <c r="B51" s="335">
        <v>3</v>
      </c>
      <c r="C51" s="326" t="s">
        <v>159</v>
      </c>
      <c r="D51" s="323"/>
    </row>
    <row r="52" spans="1:4" s="315" customFormat="1" ht="25.5" customHeight="1">
      <c r="A52" s="330" t="s">
        <v>160</v>
      </c>
      <c r="B52" s="335"/>
      <c r="C52" s="326" t="s">
        <v>161</v>
      </c>
      <c r="D52" s="323"/>
    </row>
    <row r="53" spans="1:4" s="315" customFormat="1" ht="25.5" customHeight="1">
      <c r="A53" s="330" t="s">
        <v>162</v>
      </c>
      <c r="B53" s="335"/>
      <c r="C53" s="326" t="s">
        <v>163</v>
      </c>
      <c r="D53" s="323"/>
    </row>
    <row r="54" spans="1:4" s="315" customFormat="1" ht="25.5" customHeight="1">
      <c r="A54" s="330" t="s">
        <v>164</v>
      </c>
      <c r="B54" s="335">
        <v>403</v>
      </c>
      <c r="C54" s="326" t="s">
        <v>165</v>
      </c>
      <c r="D54" s="323"/>
    </row>
    <row r="55" spans="1:4" s="315" customFormat="1" ht="25.5" customHeight="1">
      <c r="A55" s="330" t="s">
        <v>166</v>
      </c>
      <c r="B55" s="335">
        <v>697</v>
      </c>
      <c r="C55" s="330" t="s">
        <v>167</v>
      </c>
      <c r="D55" s="323"/>
    </row>
    <row r="56" spans="1:4" s="315" customFormat="1" ht="25.5" customHeight="1">
      <c r="A56" s="330" t="s">
        <v>168</v>
      </c>
      <c r="B56" s="335">
        <v>1352</v>
      </c>
      <c r="C56" s="326" t="s">
        <v>169</v>
      </c>
      <c r="D56" s="323"/>
    </row>
    <row r="57" spans="1:4" s="315" customFormat="1" ht="25.5" customHeight="1">
      <c r="A57" s="330" t="s">
        <v>170</v>
      </c>
      <c r="B57" s="335">
        <v>5286</v>
      </c>
      <c r="C57" s="330" t="s">
        <v>171</v>
      </c>
      <c r="D57" s="323"/>
    </row>
    <row r="58" spans="1:4" s="315" customFormat="1" ht="25.5" customHeight="1">
      <c r="A58" s="330" t="s">
        <v>172</v>
      </c>
      <c r="B58" s="335">
        <v>4592.4</v>
      </c>
      <c r="C58" s="326" t="s">
        <v>173</v>
      </c>
      <c r="D58" s="323"/>
    </row>
    <row r="59" spans="1:4" s="315" customFormat="1" ht="25.5" customHeight="1">
      <c r="A59" s="330" t="s">
        <v>174</v>
      </c>
      <c r="B59" s="335">
        <v>811</v>
      </c>
      <c r="C59" s="326" t="s">
        <v>175</v>
      </c>
      <c r="D59" s="323"/>
    </row>
    <row r="60" spans="1:4" s="315" customFormat="1" ht="25.5" customHeight="1">
      <c r="A60" s="330" t="s">
        <v>176</v>
      </c>
      <c r="B60" s="335">
        <f>23208-341</f>
        <v>22867</v>
      </c>
      <c r="C60" s="326" t="s">
        <v>177</v>
      </c>
      <c r="D60" s="323"/>
    </row>
    <row r="61" spans="1:4" s="315" customFormat="1" ht="25.5" customHeight="1">
      <c r="A61" s="330" t="s">
        <v>178</v>
      </c>
      <c r="B61" s="335">
        <v>380</v>
      </c>
      <c r="C61" s="331" t="s">
        <v>179</v>
      </c>
      <c r="D61" s="323"/>
    </row>
    <row r="62" spans="1:4" s="315" customFormat="1" ht="25.5" customHeight="1">
      <c r="A62" s="330" t="s">
        <v>180</v>
      </c>
      <c r="B62" s="335">
        <v>2584</v>
      </c>
      <c r="C62" s="330" t="s">
        <v>181</v>
      </c>
      <c r="D62" s="323"/>
    </row>
    <row r="63" spans="1:4" s="315" customFormat="1" ht="25.5" customHeight="1">
      <c r="A63" s="330" t="s">
        <v>182</v>
      </c>
      <c r="B63" s="335">
        <v>185</v>
      </c>
      <c r="C63" s="331" t="s">
        <v>183</v>
      </c>
      <c r="D63" s="323"/>
    </row>
    <row r="64" spans="1:4" s="315" customFormat="1" ht="25.5" customHeight="1">
      <c r="A64" s="330" t="s">
        <v>184</v>
      </c>
      <c r="B64" s="335">
        <v>-153</v>
      </c>
      <c r="C64" s="331" t="s">
        <v>185</v>
      </c>
      <c r="D64" s="323"/>
    </row>
    <row r="65" spans="1:4" s="315" customFormat="1" ht="25.5" customHeight="1">
      <c r="A65" s="330" t="s">
        <v>186</v>
      </c>
      <c r="B65" s="335">
        <v>106</v>
      </c>
      <c r="C65" s="330" t="s">
        <v>187</v>
      </c>
      <c r="D65" s="323"/>
    </row>
    <row r="66" spans="1:4" s="315" customFormat="1" ht="25.5" customHeight="1">
      <c r="A66" s="330" t="s">
        <v>188</v>
      </c>
      <c r="B66" s="335">
        <v>8074</v>
      </c>
      <c r="C66" s="331" t="s">
        <v>189</v>
      </c>
      <c r="D66" s="323"/>
    </row>
    <row r="67" spans="1:4" s="315" customFormat="1" ht="25.5" customHeight="1">
      <c r="A67" s="330" t="s">
        <v>190</v>
      </c>
      <c r="B67" s="335">
        <v>5</v>
      </c>
      <c r="C67" s="331" t="s">
        <v>191</v>
      </c>
      <c r="D67" s="323"/>
    </row>
    <row r="68" spans="1:4" s="315" customFormat="1" ht="25.5" customHeight="1">
      <c r="A68" s="330" t="s">
        <v>192</v>
      </c>
      <c r="B68" s="335">
        <v>3144</v>
      </c>
      <c r="C68" s="330" t="s">
        <v>193</v>
      </c>
      <c r="D68" s="323"/>
    </row>
    <row r="69" spans="1:4" s="315" customFormat="1" ht="25.5" customHeight="1">
      <c r="A69" s="304" t="s">
        <v>194</v>
      </c>
      <c r="B69" s="335">
        <v>9965</v>
      </c>
      <c r="C69" s="326" t="s">
        <v>195</v>
      </c>
      <c r="D69" s="323"/>
    </row>
    <row r="70" spans="1:4" s="315" customFormat="1" ht="25.5" customHeight="1">
      <c r="A70" s="334" t="s">
        <v>196</v>
      </c>
      <c r="B70" s="319">
        <f>SUM(B71:B72)</f>
        <v>0</v>
      </c>
      <c r="C70" s="322" t="s">
        <v>197</v>
      </c>
      <c r="D70" s="319">
        <f>SUM(D71:D72)</f>
        <v>15767</v>
      </c>
    </row>
    <row r="71" spans="1:4" s="315" customFormat="1" ht="25.5" customHeight="1">
      <c r="A71" s="330" t="s">
        <v>198</v>
      </c>
      <c r="B71" s="323"/>
      <c r="C71" s="326" t="s">
        <v>199</v>
      </c>
      <c r="D71" s="323">
        <v>11</v>
      </c>
    </row>
    <row r="72" spans="1:4" s="315" customFormat="1" ht="25.5" customHeight="1">
      <c r="A72" s="304" t="s">
        <v>200</v>
      </c>
      <c r="B72" s="323"/>
      <c r="C72" s="326" t="s">
        <v>201</v>
      </c>
      <c r="D72" s="323">
        <v>15756</v>
      </c>
    </row>
    <row r="73" spans="1:4" s="315" customFormat="1" ht="25.5" customHeight="1">
      <c r="A73" s="328" t="s">
        <v>202</v>
      </c>
      <c r="B73" s="319">
        <f>SUM(B74:B76)</f>
        <v>30978</v>
      </c>
      <c r="C73" s="322" t="s">
        <v>203</v>
      </c>
      <c r="D73" s="319"/>
    </row>
    <row r="74" spans="1:4" s="315" customFormat="1" ht="25.5" customHeight="1">
      <c r="A74" s="336" t="s">
        <v>204</v>
      </c>
      <c r="B74" s="323">
        <v>30000</v>
      </c>
      <c r="C74" s="322" t="s">
        <v>205</v>
      </c>
      <c r="D74" s="337">
        <v>539</v>
      </c>
    </row>
    <row r="75" spans="1:4" s="315" customFormat="1" ht="25.5" customHeight="1">
      <c r="A75" s="336" t="s">
        <v>206</v>
      </c>
      <c r="B75" s="323">
        <v>978</v>
      </c>
      <c r="C75" s="338" t="s">
        <v>207</v>
      </c>
      <c r="D75" s="319">
        <v>3232</v>
      </c>
    </row>
    <row r="76" spans="1:4" s="315" customFormat="1" ht="25.5" customHeight="1">
      <c r="A76" s="336" t="s">
        <v>208</v>
      </c>
      <c r="B76" s="323"/>
      <c r="C76" s="338" t="s">
        <v>209</v>
      </c>
      <c r="D76" s="319"/>
    </row>
    <row r="77" spans="1:4" s="315" customFormat="1" ht="25.5" customHeight="1">
      <c r="A77" s="339" t="s">
        <v>210</v>
      </c>
      <c r="B77" s="319"/>
      <c r="C77" s="338" t="s">
        <v>211</v>
      </c>
      <c r="D77" s="323">
        <f>SUM(D78:D81)</f>
        <v>57380</v>
      </c>
    </row>
    <row r="78" spans="1:4" s="315" customFormat="1" ht="25.5" customHeight="1">
      <c r="A78" s="328" t="s">
        <v>212</v>
      </c>
      <c r="B78" s="319">
        <v>160</v>
      </c>
      <c r="C78" s="340" t="s">
        <v>213</v>
      </c>
      <c r="D78" s="319">
        <v>57380</v>
      </c>
    </row>
    <row r="79" spans="1:4" s="315" customFormat="1" ht="25.5" customHeight="1">
      <c r="A79" s="328" t="s">
        <v>214</v>
      </c>
      <c r="B79" s="319">
        <v>61880</v>
      </c>
      <c r="C79" s="340" t="s">
        <v>215</v>
      </c>
      <c r="D79" s="319"/>
    </row>
    <row r="80" spans="1:4" s="315" customFormat="1" ht="25.5" customHeight="1">
      <c r="A80" s="328" t="s">
        <v>216</v>
      </c>
      <c r="B80" s="319">
        <v>4210</v>
      </c>
      <c r="C80" s="340" t="s">
        <v>217</v>
      </c>
      <c r="D80" s="323"/>
    </row>
    <row r="81" spans="1:4" s="315" customFormat="1" ht="25.5" customHeight="1">
      <c r="A81" s="332"/>
      <c r="B81" s="319"/>
      <c r="C81" s="340" t="s">
        <v>218</v>
      </c>
      <c r="D81" s="319"/>
    </row>
    <row r="82" spans="1:4" s="315" customFormat="1" ht="25.5" customHeight="1">
      <c r="A82" s="269" t="s">
        <v>219</v>
      </c>
      <c r="B82" s="319">
        <f>B73+B70+B7+B6+B78+B79+B80</f>
        <v>624311.4</v>
      </c>
      <c r="C82" s="341" t="s">
        <v>220</v>
      </c>
      <c r="D82" s="319">
        <f>D77+D76+D75+D74+D73+D7+D6+D70</f>
        <v>624311</v>
      </c>
    </row>
    <row r="83" spans="1:4" s="314" customFormat="1" ht="18.75" customHeight="1">
      <c r="A83" s="317"/>
      <c r="B83" s="317"/>
      <c r="D83" s="317"/>
    </row>
    <row r="84" spans="1:4" s="314" customFormat="1" ht="18.75" customHeight="1">
      <c r="A84" s="317"/>
      <c r="B84" s="317"/>
      <c r="C84" s="317"/>
      <c r="D84" s="317"/>
    </row>
    <row r="85" spans="1:4" s="316" customFormat="1" ht="18.75" customHeight="1">
      <c r="A85" s="317"/>
      <c r="B85" s="317"/>
      <c r="C85" s="317"/>
      <c r="D85" s="317"/>
    </row>
  </sheetData>
  <sheetProtection/>
  <mergeCells count="3">
    <mergeCell ref="A2:D2"/>
    <mergeCell ref="A4:B4"/>
    <mergeCell ref="C4:D4"/>
  </mergeCells>
  <printOptions/>
  <pageMargins left="0.7480314960629921" right="0.6692913385826772" top="0.9842519685039371" bottom="0.7874015748031497" header="0.7086614173228347" footer="0.5118110236220472"/>
  <pageSetup horizontalDpi="600" verticalDpi="600" orientation="portrait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F34"/>
  <sheetViews>
    <sheetView showZeros="0" view="pageBreakPreview" zoomScaleSheetLayoutView="100" workbookViewId="0" topLeftCell="A1">
      <selection activeCell="A2" sqref="A2:D2"/>
    </sheetView>
  </sheetViews>
  <sheetFormatPr defaultColWidth="9.00390625" defaultRowHeight="14.25"/>
  <cols>
    <col min="1" max="1" width="33.125" style="293" customWidth="1"/>
    <col min="2" max="2" width="15.25390625" style="294" hidden="1" customWidth="1"/>
    <col min="3" max="3" width="16.125" style="294" customWidth="1"/>
    <col min="4" max="4" width="15.875" style="294" customWidth="1"/>
    <col min="5" max="5" width="9.00390625" style="293" customWidth="1"/>
    <col min="6" max="6" width="9.50390625" style="293" customWidth="1"/>
    <col min="7" max="16384" width="9.00390625" style="293" customWidth="1"/>
  </cols>
  <sheetData>
    <row r="1" ht="22.5" customHeight="1">
      <c r="A1" s="295" t="s">
        <v>221</v>
      </c>
    </row>
    <row r="2" spans="1:4" s="292" customFormat="1" ht="27" customHeight="1">
      <c r="A2" s="296" t="s">
        <v>222</v>
      </c>
      <c r="B2" s="296"/>
      <c r="C2" s="296"/>
      <c r="D2" s="296"/>
    </row>
    <row r="3" spans="1:4" ht="22.5" customHeight="1">
      <c r="A3" s="295"/>
      <c r="B3" s="297"/>
      <c r="C3" s="297"/>
      <c r="D3" s="298" t="s">
        <v>2</v>
      </c>
    </row>
    <row r="4" spans="1:4" ht="24" customHeight="1">
      <c r="A4" s="299" t="s">
        <v>223</v>
      </c>
      <c r="B4" s="300" t="s">
        <v>224</v>
      </c>
      <c r="C4" s="269" t="s">
        <v>225</v>
      </c>
      <c r="D4" s="300" t="s">
        <v>226</v>
      </c>
    </row>
    <row r="5" spans="1:4" ht="22.5" customHeight="1">
      <c r="A5" s="301" t="s">
        <v>9</v>
      </c>
      <c r="B5" s="302">
        <f>SUM(B6:B21)</f>
        <v>21447</v>
      </c>
      <c r="C5" s="302">
        <f>SUM(C6:C21)</f>
        <v>26305</v>
      </c>
      <c r="D5" s="303">
        <f>ROUND((C5-B5)/B5*100,2)</f>
        <v>22.65</v>
      </c>
    </row>
    <row r="6" spans="1:4" ht="22.5" customHeight="1">
      <c r="A6" s="304" t="s">
        <v>10</v>
      </c>
      <c r="B6" s="305">
        <v>6925</v>
      </c>
      <c r="C6" s="305">
        <v>9500</v>
      </c>
      <c r="D6" s="303">
        <f aca="true" t="shared" si="0" ref="D6:D31">ROUND((C6-B6)/B6*100,2)</f>
        <v>37.18</v>
      </c>
    </row>
    <row r="7" spans="1:4" ht="22.5" customHeight="1">
      <c r="A7" s="304" t="s">
        <v>11</v>
      </c>
      <c r="B7" s="306">
        <v>1619</v>
      </c>
      <c r="C7" s="305">
        <v>2000</v>
      </c>
      <c r="D7" s="303">
        <f t="shared" si="0"/>
        <v>23.53</v>
      </c>
    </row>
    <row r="8" spans="1:4" ht="22.5" customHeight="1">
      <c r="A8" s="304" t="s">
        <v>12</v>
      </c>
      <c r="B8" s="306"/>
      <c r="C8" s="305"/>
      <c r="D8" s="303"/>
    </row>
    <row r="9" spans="1:4" ht="22.5" customHeight="1">
      <c r="A9" s="304" t="s">
        <v>13</v>
      </c>
      <c r="B9" s="306">
        <v>702</v>
      </c>
      <c r="C9" s="305">
        <v>800</v>
      </c>
      <c r="D9" s="303">
        <f t="shared" si="0"/>
        <v>13.96</v>
      </c>
    </row>
    <row r="10" spans="1:4" ht="22.5" customHeight="1">
      <c r="A10" s="304" t="s">
        <v>14</v>
      </c>
      <c r="B10" s="306">
        <v>633</v>
      </c>
      <c r="C10" s="305">
        <v>700</v>
      </c>
      <c r="D10" s="303">
        <f t="shared" si="0"/>
        <v>10.58</v>
      </c>
    </row>
    <row r="11" spans="1:4" ht="22.5" customHeight="1">
      <c r="A11" s="304" t="s">
        <v>15</v>
      </c>
      <c r="B11" s="306">
        <v>1001</v>
      </c>
      <c r="C11" s="305">
        <v>1500</v>
      </c>
      <c r="D11" s="303">
        <f t="shared" si="0"/>
        <v>49.85</v>
      </c>
    </row>
    <row r="12" spans="1:4" ht="22.5" customHeight="1">
      <c r="A12" s="304" t="s">
        <v>16</v>
      </c>
      <c r="B12" s="306">
        <v>426</v>
      </c>
      <c r="C12" s="305">
        <v>500</v>
      </c>
      <c r="D12" s="303">
        <f t="shared" si="0"/>
        <v>17.37</v>
      </c>
    </row>
    <row r="13" spans="1:4" ht="22.5" customHeight="1">
      <c r="A13" s="304" t="s">
        <v>17</v>
      </c>
      <c r="B13" s="306">
        <v>536</v>
      </c>
      <c r="C13" s="305">
        <v>600</v>
      </c>
      <c r="D13" s="303">
        <f t="shared" si="0"/>
        <v>11.94</v>
      </c>
    </row>
    <row r="14" spans="1:4" ht="22.5" customHeight="1">
      <c r="A14" s="304" t="s">
        <v>18</v>
      </c>
      <c r="B14" s="306">
        <v>160</v>
      </c>
      <c r="C14" s="305">
        <v>200</v>
      </c>
      <c r="D14" s="303">
        <f t="shared" si="0"/>
        <v>25</v>
      </c>
    </row>
    <row r="15" spans="1:4" ht="22.5" customHeight="1">
      <c r="A15" s="304" t="s">
        <v>19</v>
      </c>
      <c r="B15" s="306">
        <v>882</v>
      </c>
      <c r="C15" s="305">
        <v>1000</v>
      </c>
      <c r="D15" s="303">
        <f t="shared" si="0"/>
        <v>13.38</v>
      </c>
    </row>
    <row r="16" spans="1:4" ht="22.5" customHeight="1">
      <c r="A16" s="304" t="s">
        <v>20</v>
      </c>
      <c r="B16" s="306">
        <v>798</v>
      </c>
      <c r="C16" s="305">
        <v>800</v>
      </c>
      <c r="D16" s="303">
        <f t="shared" si="0"/>
        <v>0.25</v>
      </c>
    </row>
    <row r="17" spans="1:4" ht="22.5" customHeight="1">
      <c r="A17" s="304" t="s">
        <v>21</v>
      </c>
      <c r="B17" s="306">
        <v>1598</v>
      </c>
      <c r="C17" s="305">
        <v>2663</v>
      </c>
      <c r="D17" s="303">
        <f t="shared" si="0"/>
        <v>66.65</v>
      </c>
    </row>
    <row r="18" spans="1:4" ht="22.5" customHeight="1">
      <c r="A18" s="304" t="s">
        <v>22</v>
      </c>
      <c r="B18" s="306">
        <v>6126</v>
      </c>
      <c r="C18" s="305">
        <v>6000</v>
      </c>
      <c r="D18" s="303">
        <f t="shared" si="0"/>
        <v>-2.06</v>
      </c>
    </row>
    <row r="19" spans="1:4" ht="22.5" customHeight="1">
      <c r="A19" s="304" t="s">
        <v>23</v>
      </c>
      <c r="B19" s="305"/>
      <c r="C19" s="305"/>
      <c r="D19" s="303"/>
    </row>
    <row r="20" spans="1:4" ht="22.5" customHeight="1">
      <c r="A20" s="304" t="s">
        <v>24</v>
      </c>
      <c r="B20" s="307">
        <v>41</v>
      </c>
      <c r="C20" s="305">
        <v>42</v>
      </c>
      <c r="D20" s="303">
        <f t="shared" si="0"/>
        <v>2.44</v>
      </c>
    </row>
    <row r="21" spans="1:4" ht="22.5" customHeight="1">
      <c r="A21" s="304" t="s">
        <v>25</v>
      </c>
      <c r="B21" s="305"/>
      <c r="C21" s="305"/>
      <c r="D21" s="303"/>
    </row>
    <row r="22" spans="1:4" ht="22.5" customHeight="1">
      <c r="A22" s="301" t="s">
        <v>26</v>
      </c>
      <c r="B22" s="302">
        <f>SUM(B23:B29)</f>
        <v>24987</v>
      </c>
      <c r="C22" s="302">
        <f>SUM(C23:C29)</f>
        <v>21522</v>
      </c>
      <c r="D22" s="303">
        <f t="shared" si="0"/>
        <v>-13.87</v>
      </c>
    </row>
    <row r="23" spans="1:4" ht="22.5" customHeight="1">
      <c r="A23" s="304" t="s">
        <v>27</v>
      </c>
      <c r="B23" s="308">
        <v>2050</v>
      </c>
      <c r="C23" s="308">
        <v>2430</v>
      </c>
      <c r="D23" s="303">
        <f t="shared" si="0"/>
        <v>18.54</v>
      </c>
    </row>
    <row r="24" spans="1:4" ht="22.5" customHeight="1">
      <c r="A24" s="304" t="s">
        <v>28</v>
      </c>
      <c r="B24" s="308">
        <v>3670</v>
      </c>
      <c r="C24" s="308">
        <v>3600</v>
      </c>
      <c r="D24" s="303">
        <f t="shared" si="0"/>
        <v>-1.91</v>
      </c>
    </row>
    <row r="25" spans="1:4" ht="22.5" customHeight="1">
      <c r="A25" s="304" t="s">
        <v>29</v>
      </c>
      <c r="B25" s="308">
        <v>6105</v>
      </c>
      <c r="C25" s="308">
        <v>7785</v>
      </c>
      <c r="D25" s="303">
        <f t="shared" si="0"/>
        <v>27.52</v>
      </c>
    </row>
    <row r="26" spans="1:4" ht="27.75" customHeight="1">
      <c r="A26" s="309" t="s">
        <v>30</v>
      </c>
      <c r="B26" s="308">
        <v>1338</v>
      </c>
      <c r="C26" s="308">
        <v>5151</v>
      </c>
      <c r="D26" s="303">
        <f t="shared" si="0"/>
        <v>284.98</v>
      </c>
    </row>
    <row r="27" spans="1:4" ht="22.5" customHeight="1">
      <c r="A27" s="304" t="s">
        <v>31</v>
      </c>
      <c r="B27" s="308">
        <v>960</v>
      </c>
      <c r="C27" s="310"/>
      <c r="D27" s="303">
        <f t="shared" si="0"/>
        <v>-100</v>
      </c>
    </row>
    <row r="28" spans="1:4" ht="22.5" customHeight="1">
      <c r="A28" s="304" t="s">
        <v>32</v>
      </c>
      <c r="B28" s="310"/>
      <c r="C28" s="310"/>
      <c r="D28" s="303"/>
    </row>
    <row r="29" spans="1:4" ht="22.5" customHeight="1">
      <c r="A29" s="304" t="s">
        <v>33</v>
      </c>
      <c r="B29" s="308">
        <v>10864</v>
      </c>
      <c r="C29" s="308">
        <v>2556</v>
      </c>
      <c r="D29" s="303">
        <f t="shared" si="0"/>
        <v>-76.47</v>
      </c>
    </row>
    <row r="30" spans="1:4" ht="22.5" customHeight="1">
      <c r="A30" s="304" t="s">
        <v>227</v>
      </c>
      <c r="B30" s="310"/>
      <c r="C30" s="310"/>
      <c r="D30" s="303"/>
    </row>
    <row r="31" spans="1:4" ht="22.5" customHeight="1">
      <c r="A31" s="269" t="s">
        <v>228</v>
      </c>
      <c r="B31" s="302">
        <f>B22+B5</f>
        <v>46434</v>
      </c>
      <c r="C31" s="302">
        <f>C22+C5</f>
        <v>47827</v>
      </c>
      <c r="D31" s="303">
        <f t="shared" si="0"/>
        <v>3</v>
      </c>
    </row>
    <row r="32" spans="1:4" ht="19.5" customHeight="1">
      <c r="A32" s="311" t="s">
        <v>227</v>
      </c>
      <c r="B32" s="312"/>
      <c r="C32" s="312"/>
      <c r="D32" s="312"/>
    </row>
    <row r="33" ht="19.5" customHeight="1"/>
    <row r="34" ht="19.5" customHeight="1">
      <c r="F34" s="313"/>
    </row>
    <row r="35" ht="19.5" customHeight="1"/>
  </sheetData>
  <sheetProtection/>
  <mergeCells count="2">
    <mergeCell ref="A2:D2"/>
    <mergeCell ref="A32:D32"/>
  </mergeCells>
  <dataValidations count="1">
    <dataValidation type="whole" allowBlank="1" showInputMessage="1" showErrorMessage="1" error="请输入整数" sqref="C29 C23:C26">
      <formula1>-10000000</formula1>
      <formula2>100000000000</formula2>
    </dataValidation>
  </dataValidations>
  <printOptions/>
  <pageMargins left="0.7480314960629921" right="0.7480314960629921" top="0.7086614173228347" bottom="0.7480314960629921" header="0.7086614173228347" footer="0.3937007874015748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D1275"/>
  <sheetViews>
    <sheetView showZeros="0" zoomScaleSheetLayoutView="100" workbookViewId="0" topLeftCell="A1">
      <selection activeCell="G10" sqref="G10"/>
    </sheetView>
  </sheetViews>
  <sheetFormatPr defaultColWidth="9.00390625" defaultRowHeight="14.25"/>
  <cols>
    <col min="1" max="1" width="41.25390625" style="261" customWidth="1"/>
    <col min="2" max="2" width="19.375" style="261" customWidth="1"/>
    <col min="3" max="3" width="11.125" style="262" customWidth="1"/>
    <col min="4" max="4" width="16.00390625" style="261" customWidth="1"/>
    <col min="5" max="246" width="9.00390625" style="261" customWidth="1"/>
    <col min="247" max="16384" width="9.00390625" style="261" customWidth="1"/>
  </cols>
  <sheetData>
    <row r="1" spans="1:4" ht="14.25">
      <c r="A1" s="263" t="s">
        <v>229</v>
      </c>
      <c r="D1" s="264" t="s">
        <v>227</v>
      </c>
    </row>
    <row r="2" spans="1:4" ht="20.25">
      <c r="A2" s="265" t="s">
        <v>230</v>
      </c>
      <c r="B2" s="265"/>
      <c r="C2" s="265"/>
      <c r="D2" s="265"/>
    </row>
    <row r="3" spans="1:4" ht="14.25">
      <c r="A3" s="266"/>
      <c r="B3" s="266"/>
      <c r="C3" s="267"/>
      <c r="D3" s="268" t="s">
        <v>2</v>
      </c>
    </row>
    <row r="4" spans="1:4" ht="19.5" customHeight="1">
      <c r="A4" s="269" t="s">
        <v>231</v>
      </c>
      <c r="B4" s="270" t="s">
        <v>232</v>
      </c>
      <c r="C4" s="271" t="s">
        <v>225</v>
      </c>
      <c r="D4" s="269" t="s">
        <v>233</v>
      </c>
    </row>
    <row r="5" spans="1:4" ht="14.25">
      <c r="A5" s="272" t="s">
        <v>234</v>
      </c>
      <c r="B5" s="273">
        <f>B6+B18+B27+B38+B49+B60+B71+B79+B88+B101+B110+B121+B133+B140+B148+B154+B161+B168+B175+B182+B189+B197+B203+B209+B216+B231</f>
        <v>42478</v>
      </c>
      <c r="C5" s="274">
        <f>C6+C18+C27+C38+C49+C60+C71+C79+C88+C101+C110+C121+C133+C140+C148+C154+C161+C168+C175+C182+C189+C197+C203+C209+C216+C231</f>
        <v>35455</v>
      </c>
      <c r="D5" s="272"/>
    </row>
    <row r="6" spans="1:4" ht="27">
      <c r="A6" s="275" t="s">
        <v>235</v>
      </c>
      <c r="B6" s="273">
        <f>SUM(B7:B17)</f>
        <v>1197</v>
      </c>
      <c r="C6" s="274">
        <f>SUM(C7:C17)</f>
        <v>946</v>
      </c>
      <c r="D6" s="276" t="s">
        <v>236</v>
      </c>
    </row>
    <row r="7" spans="1:4" ht="14.25">
      <c r="A7" s="275" t="s">
        <v>237</v>
      </c>
      <c r="B7" s="273">
        <v>879</v>
      </c>
      <c r="C7" s="274">
        <v>673</v>
      </c>
      <c r="D7" s="272"/>
    </row>
    <row r="8" spans="1:4" ht="14.25">
      <c r="A8" s="277" t="s">
        <v>238</v>
      </c>
      <c r="B8" s="273">
        <v>236</v>
      </c>
      <c r="C8" s="274">
        <v>206</v>
      </c>
      <c r="D8" s="272"/>
    </row>
    <row r="9" spans="1:4" ht="14.25">
      <c r="A9" s="278" t="s">
        <v>239</v>
      </c>
      <c r="B9" s="273">
        <v>0</v>
      </c>
      <c r="C9" s="274">
        <v>0</v>
      </c>
      <c r="D9" s="272"/>
    </row>
    <row r="10" spans="1:4" ht="14.25">
      <c r="A10" s="278" t="s">
        <v>240</v>
      </c>
      <c r="B10" s="273">
        <v>0</v>
      </c>
      <c r="C10" s="274">
        <v>0</v>
      </c>
      <c r="D10" s="272"/>
    </row>
    <row r="11" spans="1:4" ht="14.25">
      <c r="A11" s="278" t="s">
        <v>241</v>
      </c>
      <c r="B11" s="273">
        <v>0</v>
      </c>
      <c r="C11" s="274">
        <v>0</v>
      </c>
      <c r="D11" s="272"/>
    </row>
    <row r="12" spans="1:4" ht="14.25">
      <c r="A12" s="279" t="s">
        <v>242</v>
      </c>
      <c r="B12" s="273">
        <v>0</v>
      </c>
      <c r="C12" s="274">
        <v>0</v>
      </c>
      <c r="D12" s="272"/>
    </row>
    <row r="13" spans="1:4" ht="14.25">
      <c r="A13" s="279" t="s">
        <v>243</v>
      </c>
      <c r="B13" s="273">
        <v>0</v>
      </c>
      <c r="C13" s="274">
        <v>0</v>
      </c>
      <c r="D13" s="272"/>
    </row>
    <row r="14" spans="1:4" ht="14.25">
      <c r="A14" s="279" t="s">
        <v>244</v>
      </c>
      <c r="B14" s="273">
        <v>17</v>
      </c>
      <c r="C14" s="274">
        <v>0</v>
      </c>
      <c r="D14" s="272"/>
    </row>
    <row r="15" spans="1:4" ht="14.25">
      <c r="A15" s="279" t="s">
        <v>245</v>
      </c>
      <c r="B15" s="273">
        <v>0</v>
      </c>
      <c r="C15" s="274">
        <v>0</v>
      </c>
      <c r="D15" s="272"/>
    </row>
    <row r="16" spans="1:4" ht="14.25">
      <c r="A16" s="279" t="s">
        <v>246</v>
      </c>
      <c r="B16" s="273">
        <v>65</v>
      </c>
      <c r="C16" s="274">
        <v>67</v>
      </c>
      <c r="D16" s="272"/>
    </row>
    <row r="17" spans="1:4" ht="14.25">
      <c r="A17" s="279" t="s">
        <v>247</v>
      </c>
      <c r="B17" s="273">
        <v>0</v>
      </c>
      <c r="C17" s="274">
        <v>0</v>
      </c>
      <c r="D17" s="272"/>
    </row>
    <row r="18" spans="1:4" ht="14.25">
      <c r="A18" s="277" t="s">
        <v>248</v>
      </c>
      <c r="B18" s="273">
        <f>SUM(B19:B26)</f>
        <v>480</v>
      </c>
      <c r="C18" s="274">
        <f>SUM(C19:C26)</f>
        <v>562</v>
      </c>
      <c r="D18" s="272"/>
    </row>
    <row r="19" spans="1:4" ht="14.25">
      <c r="A19" s="277" t="s">
        <v>237</v>
      </c>
      <c r="B19" s="273">
        <v>410</v>
      </c>
      <c r="C19" s="274">
        <v>365</v>
      </c>
      <c r="D19" s="272"/>
    </row>
    <row r="20" spans="1:4" ht="14.25">
      <c r="A20" s="277" t="s">
        <v>238</v>
      </c>
      <c r="B20" s="273">
        <v>70</v>
      </c>
      <c r="C20" s="274">
        <f>10+67</f>
        <v>77</v>
      </c>
      <c r="D20" s="272"/>
    </row>
    <row r="21" spans="1:4" ht="14.25">
      <c r="A21" s="278" t="s">
        <v>239</v>
      </c>
      <c r="B21" s="273">
        <v>0</v>
      </c>
      <c r="C21" s="274">
        <v>0</v>
      </c>
      <c r="D21" s="272"/>
    </row>
    <row r="22" spans="1:4" ht="14.25">
      <c r="A22" s="278" t="s">
        <v>249</v>
      </c>
      <c r="B22" s="273">
        <v>0</v>
      </c>
      <c r="C22" s="274">
        <v>50</v>
      </c>
      <c r="D22" s="272"/>
    </row>
    <row r="23" spans="1:4" ht="14.25">
      <c r="A23" s="278" t="s">
        <v>250</v>
      </c>
      <c r="B23" s="273">
        <v>0</v>
      </c>
      <c r="C23" s="274">
        <v>0</v>
      </c>
      <c r="D23" s="272"/>
    </row>
    <row r="24" spans="1:4" ht="14.25">
      <c r="A24" s="278" t="s">
        <v>251</v>
      </c>
      <c r="B24" s="273">
        <v>0</v>
      </c>
      <c r="C24" s="274">
        <v>70</v>
      </c>
      <c r="D24" s="272"/>
    </row>
    <row r="25" spans="1:4" ht="14.25">
      <c r="A25" s="280" t="s">
        <v>246</v>
      </c>
      <c r="B25" s="273">
        <v>0</v>
      </c>
      <c r="C25" s="274">
        <v>0</v>
      </c>
      <c r="D25" s="272"/>
    </row>
    <row r="26" spans="1:4" ht="14.25">
      <c r="A26" s="280" t="s">
        <v>252</v>
      </c>
      <c r="B26" s="273">
        <v>0</v>
      </c>
      <c r="C26" s="274">
        <v>0</v>
      </c>
      <c r="D26" s="272"/>
    </row>
    <row r="27" spans="1:4" ht="14.25">
      <c r="A27" s="275" t="s">
        <v>253</v>
      </c>
      <c r="B27" s="273">
        <f>SUM(B28:B37)</f>
        <v>23525</v>
      </c>
      <c r="C27" s="274">
        <f>SUM(C28:C37)</f>
        <v>21079</v>
      </c>
      <c r="D27" s="272"/>
    </row>
    <row r="28" spans="1:4" ht="14.25">
      <c r="A28" s="275" t="s">
        <v>237</v>
      </c>
      <c r="B28" s="273">
        <v>17532</v>
      </c>
      <c r="C28" s="274">
        <f>12595+53</f>
        <v>12648</v>
      </c>
      <c r="D28" s="272"/>
    </row>
    <row r="29" spans="1:4" ht="14.25">
      <c r="A29" s="275" t="s">
        <v>238</v>
      </c>
      <c r="B29" s="273">
        <v>1628</v>
      </c>
      <c r="C29" s="274">
        <v>816</v>
      </c>
      <c r="D29" s="272"/>
    </row>
    <row r="30" spans="1:4" ht="14.25">
      <c r="A30" s="280" t="s">
        <v>239</v>
      </c>
      <c r="B30" s="273">
        <v>0</v>
      </c>
      <c r="C30" s="274">
        <v>123</v>
      </c>
      <c r="D30" s="272"/>
    </row>
    <row r="31" spans="1:4" ht="14.25">
      <c r="A31" s="280" t="s">
        <v>254</v>
      </c>
      <c r="B31" s="273">
        <v>0</v>
      </c>
      <c r="C31" s="274">
        <v>1</v>
      </c>
      <c r="D31" s="272"/>
    </row>
    <row r="32" spans="1:4" ht="14.25">
      <c r="A32" s="280" t="s">
        <v>255</v>
      </c>
      <c r="B32" s="273">
        <v>0</v>
      </c>
      <c r="C32" s="274">
        <v>0</v>
      </c>
      <c r="D32" s="272"/>
    </row>
    <row r="33" spans="1:4" ht="14.25">
      <c r="A33" s="275" t="s">
        <v>256</v>
      </c>
      <c r="B33" s="273">
        <v>171</v>
      </c>
      <c r="C33" s="274">
        <v>63</v>
      </c>
      <c r="D33" s="272"/>
    </row>
    <row r="34" spans="1:4" ht="14.25">
      <c r="A34" s="275" t="s">
        <v>257</v>
      </c>
      <c r="B34" s="273">
        <v>424</v>
      </c>
      <c r="C34" s="274">
        <v>234</v>
      </c>
      <c r="D34" s="272"/>
    </row>
    <row r="35" spans="1:4" ht="14.25">
      <c r="A35" s="280" t="s">
        <v>258</v>
      </c>
      <c r="B35" s="273">
        <v>0</v>
      </c>
      <c r="C35" s="274">
        <v>3</v>
      </c>
      <c r="D35" s="272"/>
    </row>
    <row r="36" spans="1:4" ht="14.25">
      <c r="A36" s="280" t="s">
        <v>246</v>
      </c>
      <c r="B36" s="273">
        <v>3393</v>
      </c>
      <c r="C36" s="274">
        <v>6609</v>
      </c>
      <c r="D36" s="272"/>
    </row>
    <row r="37" spans="1:4" ht="27">
      <c r="A37" s="281" t="s">
        <v>259</v>
      </c>
      <c r="B37" s="273">
        <v>377</v>
      </c>
      <c r="C37" s="274">
        <v>582</v>
      </c>
      <c r="D37" s="272"/>
    </row>
    <row r="38" spans="1:4" ht="14.25">
      <c r="A38" s="277" t="s">
        <v>260</v>
      </c>
      <c r="B38" s="273">
        <f>SUM(B39:B48)</f>
        <v>943</v>
      </c>
      <c r="C38" s="274">
        <f>SUM(C39:C48)</f>
        <v>736</v>
      </c>
      <c r="D38" s="272"/>
    </row>
    <row r="39" spans="1:4" ht="14.25">
      <c r="A39" s="277" t="s">
        <v>237</v>
      </c>
      <c r="B39" s="273">
        <v>525</v>
      </c>
      <c r="C39" s="274">
        <v>648</v>
      </c>
      <c r="D39" s="272"/>
    </row>
    <row r="40" spans="1:4" ht="14.25">
      <c r="A40" s="277" t="s">
        <v>238</v>
      </c>
      <c r="B40" s="273">
        <v>167</v>
      </c>
      <c r="C40" s="274">
        <v>88</v>
      </c>
      <c r="D40" s="272"/>
    </row>
    <row r="41" spans="1:4" ht="14.25">
      <c r="A41" s="278" t="s">
        <v>239</v>
      </c>
      <c r="B41" s="273">
        <v>0</v>
      </c>
      <c r="C41" s="274">
        <v>0</v>
      </c>
      <c r="D41" s="272"/>
    </row>
    <row r="42" spans="1:4" ht="14.25">
      <c r="A42" s="278" t="s">
        <v>261</v>
      </c>
      <c r="B42" s="273">
        <v>0</v>
      </c>
      <c r="C42" s="274">
        <v>0</v>
      </c>
      <c r="D42" s="272"/>
    </row>
    <row r="43" spans="1:4" ht="14.25">
      <c r="A43" s="278" t="s">
        <v>262</v>
      </c>
      <c r="B43" s="273">
        <v>0</v>
      </c>
      <c r="C43" s="274">
        <v>0</v>
      </c>
      <c r="D43" s="272"/>
    </row>
    <row r="44" spans="1:4" ht="14.25">
      <c r="A44" s="277" t="s">
        <v>263</v>
      </c>
      <c r="B44" s="273">
        <v>0</v>
      </c>
      <c r="C44" s="274">
        <v>0</v>
      </c>
      <c r="D44" s="272"/>
    </row>
    <row r="45" spans="1:4" ht="14.25">
      <c r="A45" s="277" t="s">
        <v>264</v>
      </c>
      <c r="B45" s="273">
        <v>0</v>
      </c>
      <c r="C45" s="274">
        <v>0</v>
      </c>
      <c r="D45" s="272"/>
    </row>
    <row r="46" spans="1:4" ht="14.25">
      <c r="A46" s="277" t="s">
        <v>265</v>
      </c>
      <c r="B46" s="273">
        <v>2</v>
      </c>
      <c r="C46" s="274">
        <v>0</v>
      </c>
      <c r="D46" s="272"/>
    </row>
    <row r="47" spans="1:4" ht="14.25">
      <c r="A47" s="277" t="s">
        <v>246</v>
      </c>
      <c r="B47" s="273">
        <v>249</v>
      </c>
      <c r="C47" s="274">
        <v>0</v>
      </c>
      <c r="D47" s="272"/>
    </row>
    <row r="48" spans="1:4" ht="14.25">
      <c r="A48" s="278" t="s">
        <v>266</v>
      </c>
      <c r="B48" s="273">
        <v>0</v>
      </c>
      <c r="C48" s="274">
        <v>0</v>
      </c>
      <c r="D48" s="272"/>
    </row>
    <row r="49" spans="1:4" ht="14.25">
      <c r="A49" s="278" t="s">
        <v>267</v>
      </c>
      <c r="B49" s="273">
        <f>SUM(B50:B59)</f>
        <v>968</v>
      </c>
      <c r="C49" s="274">
        <f>SUM(C50:C59)</f>
        <v>400</v>
      </c>
      <c r="D49" s="272"/>
    </row>
    <row r="50" spans="1:4" ht="14.25">
      <c r="A50" s="278" t="s">
        <v>237</v>
      </c>
      <c r="B50" s="273">
        <v>334</v>
      </c>
      <c r="C50" s="274">
        <v>305</v>
      </c>
      <c r="D50" s="272"/>
    </row>
    <row r="51" spans="1:4" ht="14.25">
      <c r="A51" s="279" t="s">
        <v>238</v>
      </c>
      <c r="B51" s="273">
        <v>91</v>
      </c>
      <c r="C51" s="274">
        <v>95</v>
      </c>
      <c r="D51" s="272"/>
    </row>
    <row r="52" spans="1:4" ht="14.25">
      <c r="A52" s="277" t="s">
        <v>239</v>
      </c>
      <c r="B52" s="273">
        <v>0</v>
      </c>
      <c r="C52" s="274">
        <v>0</v>
      </c>
      <c r="D52" s="272"/>
    </row>
    <row r="53" spans="1:4" ht="14.25">
      <c r="A53" s="277" t="s">
        <v>268</v>
      </c>
      <c r="B53" s="273">
        <v>0</v>
      </c>
      <c r="C53" s="274">
        <v>0</v>
      </c>
      <c r="D53" s="272"/>
    </row>
    <row r="54" spans="1:4" ht="14.25">
      <c r="A54" s="277" t="s">
        <v>269</v>
      </c>
      <c r="B54" s="273">
        <v>0</v>
      </c>
      <c r="C54" s="274">
        <v>0</v>
      </c>
      <c r="D54" s="272"/>
    </row>
    <row r="55" spans="1:4" ht="14.25">
      <c r="A55" s="278" t="s">
        <v>270</v>
      </c>
      <c r="B55" s="273">
        <v>0</v>
      </c>
      <c r="C55" s="274">
        <v>0</v>
      </c>
      <c r="D55" s="272"/>
    </row>
    <row r="56" spans="1:4" ht="14.25">
      <c r="A56" s="278" t="s">
        <v>271</v>
      </c>
      <c r="B56" s="273">
        <v>543</v>
      </c>
      <c r="C56" s="274">
        <v>0</v>
      </c>
      <c r="D56" s="272"/>
    </row>
    <row r="57" spans="1:4" ht="14.25">
      <c r="A57" s="278" t="s">
        <v>272</v>
      </c>
      <c r="B57" s="273">
        <v>0</v>
      </c>
      <c r="C57" s="274">
        <v>0</v>
      </c>
      <c r="D57" s="272"/>
    </row>
    <row r="58" spans="1:4" ht="14.25">
      <c r="A58" s="277" t="s">
        <v>246</v>
      </c>
      <c r="B58" s="273">
        <v>0</v>
      </c>
      <c r="C58" s="274">
        <v>0</v>
      </c>
      <c r="D58" s="272"/>
    </row>
    <row r="59" spans="1:4" ht="14.25">
      <c r="A59" s="278" t="s">
        <v>273</v>
      </c>
      <c r="B59" s="273">
        <v>0</v>
      </c>
      <c r="C59" s="274">
        <v>0</v>
      </c>
      <c r="D59" s="272"/>
    </row>
    <row r="60" spans="1:4" ht="14.25">
      <c r="A60" s="282" t="s">
        <v>274</v>
      </c>
      <c r="B60" s="273">
        <f>SUM(B61:B70)</f>
        <v>3121</v>
      </c>
      <c r="C60" s="274">
        <f>SUM(C61:C70)</f>
        <v>1661</v>
      </c>
      <c r="D60" s="272"/>
    </row>
    <row r="61" spans="1:4" ht="14.25">
      <c r="A61" s="278" t="s">
        <v>237</v>
      </c>
      <c r="B61" s="273">
        <v>1666</v>
      </c>
      <c r="C61" s="274">
        <v>887</v>
      </c>
      <c r="D61" s="272"/>
    </row>
    <row r="62" spans="1:4" ht="14.25">
      <c r="A62" s="279" t="s">
        <v>238</v>
      </c>
      <c r="B62" s="273">
        <v>433</v>
      </c>
      <c r="C62" s="274">
        <v>205</v>
      </c>
      <c r="D62" s="272"/>
    </row>
    <row r="63" spans="1:4" ht="14.25">
      <c r="A63" s="279" t="s">
        <v>239</v>
      </c>
      <c r="B63" s="273">
        <v>12</v>
      </c>
      <c r="C63" s="274">
        <v>0</v>
      </c>
      <c r="D63" s="272"/>
    </row>
    <row r="64" spans="1:4" ht="14.25">
      <c r="A64" s="279" t="s">
        <v>275</v>
      </c>
      <c r="B64" s="273">
        <v>0</v>
      </c>
      <c r="C64" s="274">
        <v>0</v>
      </c>
      <c r="D64" s="272"/>
    </row>
    <row r="65" spans="1:4" ht="14.25">
      <c r="A65" s="279" t="s">
        <v>276</v>
      </c>
      <c r="B65" s="273">
        <v>8</v>
      </c>
      <c r="C65" s="274">
        <v>0</v>
      </c>
      <c r="D65" s="272"/>
    </row>
    <row r="66" spans="1:4" ht="14.25">
      <c r="A66" s="279" t="s">
        <v>277</v>
      </c>
      <c r="B66" s="273">
        <v>0</v>
      </c>
      <c r="C66" s="274">
        <v>0</v>
      </c>
      <c r="D66" s="272"/>
    </row>
    <row r="67" spans="1:4" ht="14.25">
      <c r="A67" s="277" t="s">
        <v>278</v>
      </c>
      <c r="B67" s="273">
        <v>60</v>
      </c>
      <c r="C67" s="274">
        <v>0</v>
      </c>
      <c r="D67" s="272"/>
    </row>
    <row r="68" spans="1:4" ht="14.25">
      <c r="A68" s="278" t="s">
        <v>279</v>
      </c>
      <c r="B68" s="273">
        <v>0</v>
      </c>
      <c r="C68" s="274">
        <v>0</v>
      </c>
      <c r="D68" s="272"/>
    </row>
    <row r="69" spans="1:4" ht="14.25">
      <c r="A69" s="278" t="s">
        <v>246</v>
      </c>
      <c r="B69" s="273">
        <v>923</v>
      </c>
      <c r="C69" s="274">
        <v>472</v>
      </c>
      <c r="D69" s="272"/>
    </row>
    <row r="70" spans="1:4" ht="14.25">
      <c r="A70" s="278" t="s">
        <v>280</v>
      </c>
      <c r="B70" s="273">
        <v>19</v>
      </c>
      <c r="C70" s="274">
        <v>97</v>
      </c>
      <c r="D70" s="272"/>
    </row>
    <row r="71" spans="1:4" ht="14.25">
      <c r="A71" s="277" t="s">
        <v>281</v>
      </c>
      <c r="B71" s="273">
        <v>0</v>
      </c>
      <c r="C71" s="274">
        <f>SUM(C72:C78)</f>
        <v>0</v>
      </c>
      <c r="D71" s="272"/>
    </row>
    <row r="72" spans="1:4" ht="14.25">
      <c r="A72" s="277" t="s">
        <v>237</v>
      </c>
      <c r="B72" s="273">
        <v>0</v>
      </c>
      <c r="C72" s="274">
        <v>0</v>
      </c>
      <c r="D72" s="272"/>
    </row>
    <row r="73" spans="1:4" ht="14.25">
      <c r="A73" s="277" t="s">
        <v>238</v>
      </c>
      <c r="B73" s="273">
        <v>0</v>
      </c>
      <c r="C73" s="274">
        <v>0</v>
      </c>
      <c r="D73" s="272"/>
    </row>
    <row r="74" spans="1:4" ht="14.25">
      <c r="A74" s="278" t="s">
        <v>239</v>
      </c>
      <c r="B74" s="273">
        <v>0</v>
      </c>
      <c r="C74" s="274">
        <v>0</v>
      </c>
      <c r="D74" s="272"/>
    </row>
    <row r="75" spans="1:4" ht="14.25">
      <c r="A75" s="277" t="s">
        <v>278</v>
      </c>
      <c r="B75" s="273">
        <v>0</v>
      </c>
      <c r="C75" s="274">
        <v>0</v>
      </c>
      <c r="D75" s="272"/>
    </row>
    <row r="76" spans="1:4" ht="14.25">
      <c r="A76" s="278" t="s">
        <v>282</v>
      </c>
      <c r="B76" s="273">
        <v>0</v>
      </c>
      <c r="C76" s="274">
        <v>0</v>
      </c>
      <c r="D76" s="272"/>
    </row>
    <row r="77" spans="1:4" ht="14.25">
      <c r="A77" s="278" t="s">
        <v>246</v>
      </c>
      <c r="B77" s="273">
        <v>0</v>
      </c>
      <c r="C77" s="274">
        <v>0</v>
      </c>
      <c r="D77" s="272"/>
    </row>
    <row r="78" spans="1:4" ht="14.25">
      <c r="A78" s="278" t="s">
        <v>283</v>
      </c>
      <c r="B78" s="273">
        <v>0</v>
      </c>
      <c r="C78" s="274">
        <v>0</v>
      </c>
      <c r="D78" s="272"/>
    </row>
    <row r="79" spans="1:4" ht="14.25">
      <c r="A79" s="278" t="s">
        <v>284</v>
      </c>
      <c r="B79" s="273">
        <f>SUM(B80:B87)</f>
        <v>581</v>
      </c>
      <c r="C79" s="274">
        <f>SUM(C80:C87)</f>
        <v>608</v>
      </c>
      <c r="D79" s="272"/>
    </row>
    <row r="80" spans="1:4" ht="14.25">
      <c r="A80" s="277" t="s">
        <v>237</v>
      </c>
      <c r="B80" s="273">
        <v>335</v>
      </c>
      <c r="C80" s="274">
        <v>400</v>
      </c>
      <c r="D80" s="272"/>
    </row>
    <row r="81" spans="1:4" ht="14.25">
      <c r="A81" s="277" t="s">
        <v>238</v>
      </c>
      <c r="B81" s="273">
        <v>140</v>
      </c>
      <c r="C81" s="274">
        <v>108</v>
      </c>
      <c r="D81" s="272"/>
    </row>
    <row r="82" spans="1:4" ht="14.25">
      <c r="A82" s="277" t="s">
        <v>239</v>
      </c>
      <c r="B82" s="273">
        <v>0</v>
      </c>
      <c r="C82" s="274">
        <v>0</v>
      </c>
      <c r="D82" s="272"/>
    </row>
    <row r="83" spans="1:4" ht="14.25">
      <c r="A83" s="283" t="s">
        <v>285</v>
      </c>
      <c r="B83" s="273">
        <v>0</v>
      </c>
      <c r="C83" s="274">
        <v>100</v>
      </c>
      <c r="D83" s="272"/>
    </row>
    <row r="84" spans="1:4" ht="14.25">
      <c r="A84" s="278" t="s">
        <v>286</v>
      </c>
      <c r="B84" s="273">
        <v>0</v>
      </c>
      <c r="C84" s="274">
        <v>0</v>
      </c>
      <c r="D84" s="272"/>
    </row>
    <row r="85" spans="1:4" ht="14.25">
      <c r="A85" s="278" t="s">
        <v>278</v>
      </c>
      <c r="B85" s="273">
        <v>0</v>
      </c>
      <c r="C85" s="274">
        <v>0</v>
      </c>
      <c r="D85" s="272"/>
    </row>
    <row r="86" spans="1:4" ht="14.25">
      <c r="A86" s="278" t="s">
        <v>246</v>
      </c>
      <c r="B86" s="273">
        <v>106</v>
      </c>
      <c r="C86" s="274">
        <v>0</v>
      </c>
      <c r="D86" s="272"/>
    </row>
    <row r="87" spans="1:4" ht="14.25">
      <c r="A87" s="279" t="s">
        <v>287</v>
      </c>
      <c r="B87" s="273">
        <v>0</v>
      </c>
      <c r="C87" s="274">
        <v>0</v>
      </c>
      <c r="D87" s="272"/>
    </row>
    <row r="88" spans="1:4" ht="14.25">
      <c r="A88" s="277" t="s">
        <v>288</v>
      </c>
      <c r="B88" s="273">
        <v>0</v>
      </c>
      <c r="C88" s="274">
        <f>SUM(D88:D88)</f>
        <v>0</v>
      </c>
      <c r="D88" s="272"/>
    </row>
    <row r="89" spans="1:4" ht="14.25">
      <c r="A89" s="277" t="s">
        <v>237</v>
      </c>
      <c r="B89" s="273">
        <v>0</v>
      </c>
      <c r="C89" s="274">
        <v>0</v>
      </c>
      <c r="D89" s="272"/>
    </row>
    <row r="90" spans="1:4" ht="14.25">
      <c r="A90" s="278" t="s">
        <v>238</v>
      </c>
      <c r="B90" s="273">
        <v>0</v>
      </c>
      <c r="C90" s="274">
        <v>0</v>
      </c>
      <c r="D90" s="272"/>
    </row>
    <row r="91" spans="1:4" ht="14.25">
      <c r="A91" s="278" t="s">
        <v>239</v>
      </c>
      <c r="B91" s="273">
        <v>0</v>
      </c>
      <c r="C91" s="274">
        <v>0</v>
      </c>
      <c r="D91" s="272"/>
    </row>
    <row r="92" spans="1:4" ht="14.25">
      <c r="A92" s="277" t="s">
        <v>289</v>
      </c>
      <c r="B92" s="273">
        <v>0</v>
      </c>
      <c r="C92" s="274">
        <v>0</v>
      </c>
      <c r="D92" s="272"/>
    </row>
    <row r="93" spans="1:4" ht="14.25">
      <c r="A93" s="277" t="s">
        <v>290</v>
      </c>
      <c r="B93" s="273">
        <v>0</v>
      </c>
      <c r="C93" s="274">
        <v>0</v>
      </c>
      <c r="D93" s="272"/>
    </row>
    <row r="94" spans="1:4" ht="14.25">
      <c r="A94" s="277" t="s">
        <v>278</v>
      </c>
      <c r="B94" s="273">
        <v>0</v>
      </c>
      <c r="C94" s="274">
        <v>0</v>
      </c>
      <c r="D94" s="272"/>
    </row>
    <row r="95" spans="1:4" ht="14.25">
      <c r="A95" s="277" t="s">
        <v>291</v>
      </c>
      <c r="B95" s="273">
        <v>0</v>
      </c>
      <c r="C95" s="274">
        <v>0</v>
      </c>
      <c r="D95" s="272"/>
    </row>
    <row r="96" spans="1:4" ht="14.25">
      <c r="A96" s="277" t="s">
        <v>292</v>
      </c>
      <c r="B96" s="273">
        <v>0</v>
      </c>
      <c r="C96" s="274">
        <v>0</v>
      </c>
      <c r="D96" s="272"/>
    </row>
    <row r="97" spans="1:4" ht="14.25">
      <c r="A97" s="277" t="s">
        <v>293</v>
      </c>
      <c r="B97" s="273">
        <v>0</v>
      </c>
      <c r="C97" s="274">
        <v>0</v>
      </c>
      <c r="D97" s="272"/>
    </row>
    <row r="98" spans="1:4" ht="14.25">
      <c r="A98" s="277" t="s">
        <v>294</v>
      </c>
      <c r="B98" s="273">
        <v>0</v>
      </c>
      <c r="C98" s="274">
        <v>0</v>
      </c>
      <c r="D98" s="272"/>
    </row>
    <row r="99" spans="1:4" ht="14.25">
      <c r="A99" s="278" t="s">
        <v>246</v>
      </c>
      <c r="B99" s="273">
        <v>0</v>
      </c>
      <c r="C99" s="274">
        <v>0</v>
      </c>
      <c r="D99" s="272"/>
    </row>
    <row r="100" spans="1:4" ht="14.25">
      <c r="A100" s="278" t="s">
        <v>295</v>
      </c>
      <c r="B100" s="273">
        <v>0</v>
      </c>
      <c r="C100" s="274">
        <v>0</v>
      </c>
      <c r="D100" s="272"/>
    </row>
    <row r="101" spans="1:4" ht="14.25">
      <c r="A101" s="284" t="s">
        <v>296</v>
      </c>
      <c r="B101" s="273">
        <f>SUM(B102:B109)</f>
        <v>1553</v>
      </c>
      <c r="C101" s="274">
        <f>SUM(C102:C109)</f>
        <v>983</v>
      </c>
      <c r="D101" s="272"/>
    </row>
    <row r="102" spans="1:4" ht="14.25">
      <c r="A102" s="277" t="s">
        <v>237</v>
      </c>
      <c r="B102" s="273">
        <v>1136</v>
      </c>
      <c r="C102" s="274">
        <v>746</v>
      </c>
      <c r="D102" s="272"/>
    </row>
    <row r="103" spans="1:4" ht="14.25">
      <c r="A103" s="277" t="s">
        <v>238</v>
      </c>
      <c r="B103" s="273">
        <v>241</v>
      </c>
      <c r="C103" s="274">
        <v>131</v>
      </c>
      <c r="D103" s="272"/>
    </row>
    <row r="104" spans="1:4" ht="14.25">
      <c r="A104" s="277" t="s">
        <v>239</v>
      </c>
      <c r="B104" s="273">
        <v>0</v>
      </c>
      <c r="C104" s="274">
        <v>0</v>
      </c>
      <c r="D104" s="272"/>
    </row>
    <row r="105" spans="1:4" ht="14.25">
      <c r="A105" s="278" t="s">
        <v>297</v>
      </c>
      <c r="B105" s="273">
        <v>0</v>
      </c>
      <c r="C105" s="274">
        <v>0</v>
      </c>
      <c r="D105" s="272"/>
    </row>
    <row r="106" spans="1:4" ht="14.25">
      <c r="A106" s="278" t="s">
        <v>298</v>
      </c>
      <c r="B106" s="273">
        <v>125</v>
      </c>
      <c r="C106" s="274">
        <v>106</v>
      </c>
      <c r="D106" s="272"/>
    </row>
    <row r="107" spans="1:4" ht="14.25">
      <c r="A107" s="278" t="s">
        <v>299</v>
      </c>
      <c r="B107" s="273">
        <v>0</v>
      </c>
      <c r="C107" s="274">
        <v>0</v>
      </c>
      <c r="D107" s="272"/>
    </row>
    <row r="108" spans="1:4" ht="14.25">
      <c r="A108" s="277" t="s">
        <v>246</v>
      </c>
      <c r="B108" s="273">
        <v>0</v>
      </c>
      <c r="C108" s="274">
        <v>0</v>
      </c>
      <c r="D108" s="272"/>
    </row>
    <row r="109" spans="1:4" ht="14.25">
      <c r="A109" s="277" t="s">
        <v>300</v>
      </c>
      <c r="B109" s="273">
        <v>51</v>
      </c>
      <c r="C109" s="274">
        <v>0</v>
      </c>
      <c r="D109" s="272"/>
    </row>
    <row r="110" spans="1:4" ht="14.25">
      <c r="A110" s="279" t="s">
        <v>301</v>
      </c>
      <c r="B110" s="273">
        <f>SUM(B111:B120)</f>
        <v>1253</v>
      </c>
      <c r="C110" s="274">
        <f>SUM(C111:C120)</f>
        <v>994</v>
      </c>
      <c r="D110" s="272"/>
    </row>
    <row r="111" spans="1:4" ht="14.25">
      <c r="A111" s="277" t="s">
        <v>237</v>
      </c>
      <c r="B111" s="273">
        <v>791</v>
      </c>
      <c r="C111" s="274">
        <v>574</v>
      </c>
      <c r="D111" s="272"/>
    </row>
    <row r="112" spans="1:4" ht="14.25">
      <c r="A112" s="277" t="s">
        <v>238</v>
      </c>
      <c r="B112" s="273">
        <v>256</v>
      </c>
      <c r="C112" s="274">
        <v>267</v>
      </c>
      <c r="D112" s="272"/>
    </row>
    <row r="113" spans="1:4" ht="14.25">
      <c r="A113" s="277" t="s">
        <v>239</v>
      </c>
      <c r="B113" s="273">
        <v>0</v>
      </c>
      <c r="C113" s="274">
        <v>0</v>
      </c>
      <c r="D113" s="272"/>
    </row>
    <row r="114" spans="1:4" ht="14.25">
      <c r="A114" s="278" t="s">
        <v>302</v>
      </c>
      <c r="B114" s="273">
        <v>0</v>
      </c>
      <c r="C114" s="274">
        <v>0</v>
      </c>
      <c r="D114" s="272"/>
    </row>
    <row r="115" spans="1:4" ht="14.25">
      <c r="A115" s="278" t="s">
        <v>303</v>
      </c>
      <c r="B115" s="273">
        <v>0</v>
      </c>
      <c r="C115" s="274">
        <v>0</v>
      </c>
      <c r="D115" s="272"/>
    </row>
    <row r="116" spans="1:4" ht="14.25">
      <c r="A116" s="278" t="s">
        <v>304</v>
      </c>
      <c r="B116" s="273">
        <v>0</v>
      </c>
      <c r="C116" s="274">
        <v>0</v>
      </c>
      <c r="D116" s="272"/>
    </row>
    <row r="117" spans="1:4" ht="14.25">
      <c r="A117" s="277" t="s">
        <v>305</v>
      </c>
      <c r="B117" s="273">
        <v>0</v>
      </c>
      <c r="C117" s="274">
        <v>0</v>
      </c>
      <c r="D117" s="272"/>
    </row>
    <row r="118" spans="1:4" ht="14.25">
      <c r="A118" s="277" t="s">
        <v>306</v>
      </c>
      <c r="B118" s="273">
        <v>15</v>
      </c>
      <c r="C118" s="274">
        <v>0</v>
      </c>
      <c r="D118" s="272"/>
    </row>
    <row r="119" spans="1:4" ht="14.25">
      <c r="A119" s="277" t="s">
        <v>246</v>
      </c>
      <c r="B119" s="273">
        <v>79</v>
      </c>
      <c r="C119" s="274">
        <v>153</v>
      </c>
      <c r="D119" s="272"/>
    </row>
    <row r="120" spans="1:4" ht="14.25">
      <c r="A120" s="278" t="s">
        <v>307</v>
      </c>
      <c r="B120" s="273">
        <v>112</v>
      </c>
      <c r="C120" s="274">
        <v>0</v>
      </c>
      <c r="D120" s="272"/>
    </row>
    <row r="121" spans="1:4" ht="14.25">
      <c r="A121" s="278" t="s">
        <v>308</v>
      </c>
      <c r="B121" s="273">
        <f>SUM(B122:B132)</f>
        <v>0</v>
      </c>
      <c r="C121" s="274">
        <f>SUM(C122:C132)</f>
        <v>0</v>
      </c>
      <c r="D121" s="272"/>
    </row>
    <row r="122" spans="1:4" ht="14.25">
      <c r="A122" s="278" t="s">
        <v>237</v>
      </c>
      <c r="B122" s="273">
        <v>0</v>
      </c>
      <c r="C122" s="274">
        <f aca="true" t="shared" si="0" ref="C122:C147">SUM(D122:D122)</f>
        <v>0</v>
      </c>
      <c r="D122" s="272"/>
    </row>
    <row r="123" spans="1:4" ht="14.25">
      <c r="A123" s="279" t="s">
        <v>238</v>
      </c>
      <c r="B123" s="273">
        <v>0</v>
      </c>
      <c r="C123" s="274">
        <f t="shared" si="0"/>
        <v>0</v>
      </c>
      <c r="D123" s="272"/>
    </row>
    <row r="124" spans="1:4" ht="14.25">
      <c r="A124" s="277" t="s">
        <v>239</v>
      </c>
      <c r="B124" s="273">
        <v>0</v>
      </c>
      <c r="C124" s="274">
        <f t="shared" si="0"/>
        <v>0</v>
      </c>
      <c r="D124" s="272"/>
    </row>
    <row r="125" spans="1:4" ht="14.25">
      <c r="A125" s="277" t="s">
        <v>309</v>
      </c>
      <c r="B125" s="273">
        <v>0</v>
      </c>
      <c r="C125" s="274">
        <f t="shared" si="0"/>
        <v>0</v>
      </c>
      <c r="D125" s="272"/>
    </row>
    <row r="126" spans="1:4" ht="14.25">
      <c r="A126" s="277" t="s">
        <v>310</v>
      </c>
      <c r="B126" s="273">
        <v>0</v>
      </c>
      <c r="C126" s="274">
        <f t="shared" si="0"/>
        <v>0</v>
      </c>
      <c r="D126" s="272"/>
    </row>
    <row r="127" spans="1:4" ht="14.25">
      <c r="A127" s="278" t="s">
        <v>311</v>
      </c>
      <c r="B127" s="273">
        <v>0</v>
      </c>
      <c r="C127" s="274">
        <f t="shared" si="0"/>
        <v>0</v>
      </c>
      <c r="D127" s="272"/>
    </row>
    <row r="128" spans="1:4" ht="14.25">
      <c r="A128" s="277" t="s">
        <v>312</v>
      </c>
      <c r="B128" s="273">
        <v>0</v>
      </c>
      <c r="C128" s="274">
        <f t="shared" si="0"/>
        <v>0</v>
      </c>
      <c r="D128" s="272"/>
    </row>
    <row r="129" spans="1:4" ht="14.25">
      <c r="A129" s="277" t="s">
        <v>313</v>
      </c>
      <c r="B129" s="273">
        <v>0</v>
      </c>
      <c r="C129" s="274">
        <f t="shared" si="0"/>
        <v>0</v>
      </c>
      <c r="D129" s="272"/>
    </row>
    <row r="130" spans="1:4" ht="14.25">
      <c r="A130" s="277" t="s">
        <v>314</v>
      </c>
      <c r="B130" s="273">
        <v>0</v>
      </c>
      <c r="C130" s="274">
        <f t="shared" si="0"/>
        <v>0</v>
      </c>
      <c r="D130" s="272"/>
    </row>
    <row r="131" spans="1:4" ht="14.25">
      <c r="A131" s="277" t="s">
        <v>246</v>
      </c>
      <c r="B131" s="273">
        <v>0</v>
      </c>
      <c r="C131" s="274">
        <f t="shared" si="0"/>
        <v>0</v>
      </c>
      <c r="D131" s="272"/>
    </row>
    <row r="132" spans="1:4" ht="14.25">
      <c r="A132" s="277" t="s">
        <v>315</v>
      </c>
      <c r="B132" s="273">
        <v>0</v>
      </c>
      <c r="C132" s="274">
        <f t="shared" si="0"/>
        <v>0</v>
      </c>
      <c r="D132" s="272"/>
    </row>
    <row r="133" spans="1:4" ht="14.25">
      <c r="A133" s="277" t="s">
        <v>316</v>
      </c>
      <c r="B133" s="273">
        <v>0</v>
      </c>
      <c r="C133" s="274">
        <f t="shared" si="0"/>
        <v>0</v>
      </c>
      <c r="D133" s="272"/>
    </row>
    <row r="134" spans="1:4" ht="14.25">
      <c r="A134" s="277" t="s">
        <v>237</v>
      </c>
      <c r="B134" s="273">
        <v>0</v>
      </c>
      <c r="C134" s="274">
        <f t="shared" si="0"/>
        <v>0</v>
      </c>
      <c r="D134" s="272"/>
    </row>
    <row r="135" spans="1:4" ht="14.25">
      <c r="A135" s="277" t="s">
        <v>238</v>
      </c>
      <c r="B135" s="273">
        <v>0</v>
      </c>
      <c r="C135" s="274">
        <f t="shared" si="0"/>
        <v>0</v>
      </c>
      <c r="D135" s="272"/>
    </row>
    <row r="136" spans="1:4" ht="14.25">
      <c r="A136" s="278" t="s">
        <v>239</v>
      </c>
      <c r="B136" s="273">
        <v>0</v>
      </c>
      <c r="C136" s="274">
        <f t="shared" si="0"/>
        <v>0</v>
      </c>
      <c r="D136" s="272"/>
    </row>
    <row r="137" spans="1:4" ht="14.25">
      <c r="A137" s="278" t="s">
        <v>317</v>
      </c>
      <c r="B137" s="273">
        <v>0</v>
      </c>
      <c r="C137" s="274">
        <f t="shared" si="0"/>
        <v>0</v>
      </c>
      <c r="D137" s="272"/>
    </row>
    <row r="138" spans="1:4" ht="14.25">
      <c r="A138" s="278" t="s">
        <v>246</v>
      </c>
      <c r="B138" s="273">
        <v>0</v>
      </c>
      <c r="C138" s="274">
        <f t="shared" si="0"/>
        <v>0</v>
      </c>
      <c r="D138" s="272"/>
    </row>
    <row r="139" spans="1:4" ht="14.25">
      <c r="A139" s="279" t="s">
        <v>318</v>
      </c>
      <c r="B139" s="273">
        <v>0</v>
      </c>
      <c r="C139" s="274">
        <f t="shared" si="0"/>
        <v>0</v>
      </c>
      <c r="D139" s="272"/>
    </row>
    <row r="140" spans="1:4" ht="14.25">
      <c r="A140" s="277" t="s">
        <v>319</v>
      </c>
      <c r="B140" s="273">
        <v>0</v>
      </c>
      <c r="C140" s="274">
        <f t="shared" si="0"/>
        <v>0</v>
      </c>
      <c r="D140" s="272"/>
    </row>
    <row r="141" spans="1:4" ht="14.25">
      <c r="A141" s="277" t="s">
        <v>237</v>
      </c>
      <c r="B141" s="273">
        <v>0</v>
      </c>
      <c r="C141" s="274">
        <f t="shared" si="0"/>
        <v>0</v>
      </c>
      <c r="D141" s="272"/>
    </row>
    <row r="142" spans="1:4" ht="14.25">
      <c r="A142" s="278" t="s">
        <v>238</v>
      </c>
      <c r="B142" s="273">
        <v>0</v>
      </c>
      <c r="C142" s="274">
        <f t="shared" si="0"/>
        <v>0</v>
      </c>
      <c r="D142" s="272"/>
    </row>
    <row r="143" spans="1:4" ht="14.25">
      <c r="A143" s="278" t="s">
        <v>239</v>
      </c>
      <c r="B143" s="273">
        <v>0</v>
      </c>
      <c r="C143" s="274">
        <f t="shared" si="0"/>
        <v>0</v>
      </c>
      <c r="D143" s="272"/>
    </row>
    <row r="144" spans="1:4" ht="14.25">
      <c r="A144" s="278" t="s">
        <v>320</v>
      </c>
      <c r="B144" s="273">
        <v>0</v>
      </c>
      <c r="C144" s="274">
        <f t="shared" si="0"/>
        <v>0</v>
      </c>
      <c r="D144" s="272"/>
    </row>
    <row r="145" spans="1:4" ht="14.25">
      <c r="A145" s="279" t="s">
        <v>321</v>
      </c>
      <c r="B145" s="273">
        <v>0</v>
      </c>
      <c r="C145" s="274">
        <f t="shared" si="0"/>
        <v>0</v>
      </c>
      <c r="D145" s="272"/>
    </row>
    <row r="146" spans="1:4" ht="14.25">
      <c r="A146" s="277" t="s">
        <v>246</v>
      </c>
      <c r="B146" s="273">
        <v>0</v>
      </c>
      <c r="C146" s="274">
        <f t="shared" si="0"/>
        <v>0</v>
      </c>
      <c r="D146" s="272"/>
    </row>
    <row r="147" spans="1:4" ht="14.25">
      <c r="A147" s="277" t="s">
        <v>322</v>
      </c>
      <c r="B147" s="273">
        <v>0</v>
      </c>
      <c r="C147" s="274">
        <f t="shared" si="0"/>
        <v>0</v>
      </c>
      <c r="D147" s="272"/>
    </row>
    <row r="148" spans="1:4" ht="14.25">
      <c r="A148" s="278" t="s">
        <v>323</v>
      </c>
      <c r="B148" s="273">
        <f>SUM(B149:B153)</f>
        <v>202</v>
      </c>
      <c r="C148" s="274">
        <f>SUM(C149:C153)</f>
        <v>181</v>
      </c>
      <c r="D148" s="272"/>
    </row>
    <row r="149" spans="1:4" ht="14.25">
      <c r="A149" s="278" t="s">
        <v>237</v>
      </c>
      <c r="B149" s="273">
        <v>196</v>
      </c>
      <c r="C149" s="274">
        <v>161</v>
      </c>
      <c r="D149" s="272"/>
    </row>
    <row r="150" spans="1:4" ht="14.25">
      <c r="A150" s="278" t="s">
        <v>238</v>
      </c>
      <c r="B150" s="273">
        <v>6</v>
      </c>
      <c r="C150" s="274">
        <v>20</v>
      </c>
      <c r="D150" s="272"/>
    </row>
    <row r="151" spans="1:4" ht="14.25">
      <c r="A151" s="277" t="s">
        <v>239</v>
      </c>
      <c r="B151" s="273">
        <v>0</v>
      </c>
      <c r="C151" s="274">
        <v>0</v>
      </c>
      <c r="D151" s="272"/>
    </row>
    <row r="152" spans="1:4" ht="14.25">
      <c r="A152" s="282" t="s">
        <v>324</v>
      </c>
      <c r="B152" s="273">
        <v>0</v>
      </c>
      <c r="C152" s="274">
        <v>0</v>
      </c>
      <c r="D152" s="272"/>
    </row>
    <row r="153" spans="1:4" ht="14.25">
      <c r="A153" s="277" t="s">
        <v>325</v>
      </c>
      <c r="B153" s="273">
        <v>0</v>
      </c>
      <c r="C153" s="274">
        <v>0</v>
      </c>
      <c r="D153" s="272"/>
    </row>
    <row r="154" spans="1:4" ht="14.25">
      <c r="A154" s="278" t="s">
        <v>326</v>
      </c>
      <c r="B154" s="273">
        <f>SUM(B155:B160)</f>
        <v>119</v>
      </c>
      <c r="C154" s="274">
        <f>SUM(C155:C160)</f>
        <v>88</v>
      </c>
      <c r="D154" s="272"/>
    </row>
    <row r="155" spans="1:4" ht="14.25">
      <c r="A155" s="278" t="s">
        <v>237</v>
      </c>
      <c r="B155" s="273">
        <v>103</v>
      </c>
      <c r="C155" s="274">
        <v>52</v>
      </c>
      <c r="D155" s="272"/>
    </row>
    <row r="156" spans="1:4" ht="14.25">
      <c r="A156" s="278" t="s">
        <v>238</v>
      </c>
      <c r="B156" s="273">
        <v>16</v>
      </c>
      <c r="C156" s="274">
        <v>22</v>
      </c>
      <c r="D156" s="272"/>
    </row>
    <row r="157" spans="1:4" ht="14.25">
      <c r="A157" s="279" t="s">
        <v>239</v>
      </c>
      <c r="B157" s="273">
        <v>0</v>
      </c>
      <c r="C157" s="274">
        <v>0</v>
      </c>
      <c r="D157" s="272"/>
    </row>
    <row r="158" spans="1:4" ht="14.25">
      <c r="A158" s="277" t="s">
        <v>251</v>
      </c>
      <c r="B158" s="273">
        <v>0</v>
      </c>
      <c r="C158" s="274">
        <v>0</v>
      </c>
      <c r="D158" s="272"/>
    </row>
    <row r="159" spans="1:4" ht="14.25">
      <c r="A159" s="277" t="s">
        <v>246</v>
      </c>
      <c r="B159" s="273">
        <v>0</v>
      </c>
      <c r="C159" s="274">
        <v>14</v>
      </c>
      <c r="D159" s="272"/>
    </row>
    <row r="160" spans="1:4" ht="14.25">
      <c r="A160" s="277" t="s">
        <v>327</v>
      </c>
      <c r="B160" s="273">
        <v>0</v>
      </c>
      <c r="C160" s="274">
        <v>0</v>
      </c>
      <c r="D160" s="272"/>
    </row>
    <row r="161" spans="1:4" ht="14.25">
      <c r="A161" s="278" t="s">
        <v>328</v>
      </c>
      <c r="B161" s="273">
        <f>SUM(B162:B167)</f>
        <v>548</v>
      </c>
      <c r="C161" s="274">
        <f>SUM(C162:C167)</f>
        <v>451</v>
      </c>
      <c r="D161" s="272"/>
    </row>
    <row r="162" spans="1:4" ht="14.25">
      <c r="A162" s="278" t="s">
        <v>237</v>
      </c>
      <c r="B162" s="273">
        <v>230</v>
      </c>
      <c r="C162" s="274">
        <v>250</v>
      </c>
      <c r="D162" s="272"/>
    </row>
    <row r="163" spans="1:4" ht="14.25">
      <c r="A163" s="278" t="s">
        <v>238</v>
      </c>
      <c r="B163" s="273">
        <v>10</v>
      </c>
      <c r="C163" s="274">
        <v>110</v>
      </c>
      <c r="D163" s="272"/>
    </row>
    <row r="164" spans="1:4" ht="14.25">
      <c r="A164" s="277" t="s">
        <v>239</v>
      </c>
      <c r="B164" s="273">
        <v>0</v>
      </c>
      <c r="C164" s="274">
        <v>0</v>
      </c>
      <c r="D164" s="272"/>
    </row>
    <row r="165" spans="1:4" ht="14.25">
      <c r="A165" s="277" t="s">
        <v>329</v>
      </c>
      <c r="B165" s="273">
        <v>0</v>
      </c>
      <c r="C165" s="274">
        <v>0</v>
      </c>
      <c r="D165" s="272"/>
    </row>
    <row r="166" spans="1:4" ht="14.25">
      <c r="A166" s="278" t="s">
        <v>246</v>
      </c>
      <c r="B166" s="273">
        <v>222</v>
      </c>
      <c r="C166" s="274">
        <v>91</v>
      </c>
      <c r="D166" s="272"/>
    </row>
    <row r="167" spans="1:4" ht="14.25">
      <c r="A167" s="278" t="s">
        <v>330</v>
      </c>
      <c r="B167" s="273">
        <v>86</v>
      </c>
      <c r="C167" s="274">
        <v>0</v>
      </c>
      <c r="D167" s="272"/>
    </row>
    <row r="168" spans="1:4" ht="14.25">
      <c r="A168" s="278" t="s">
        <v>331</v>
      </c>
      <c r="B168" s="273">
        <f>SUM(B169:B174)</f>
        <v>3067</v>
      </c>
      <c r="C168" s="274">
        <f>SUM(C169:C174)</f>
        <v>2083</v>
      </c>
      <c r="D168" s="272"/>
    </row>
    <row r="169" spans="1:4" ht="14.25">
      <c r="A169" s="278" t="s">
        <v>237</v>
      </c>
      <c r="B169" s="273">
        <v>1924</v>
      </c>
      <c r="C169" s="274">
        <v>1069</v>
      </c>
      <c r="D169" s="272"/>
    </row>
    <row r="170" spans="1:4" ht="14.25">
      <c r="A170" s="277" t="s">
        <v>238</v>
      </c>
      <c r="B170" s="273">
        <v>462</v>
      </c>
      <c r="C170" s="274">
        <v>462</v>
      </c>
      <c r="D170" s="272"/>
    </row>
    <row r="171" spans="1:4" ht="14.25">
      <c r="A171" s="277" t="s">
        <v>239</v>
      </c>
      <c r="B171" s="273">
        <v>0</v>
      </c>
      <c r="C171" s="274">
        <v>0</v>
      </c>
      <c r="D171" s="272"/>
    </row>
    <row r="172" spans="1:4" ht="14.25">
      <c r="A172" s="277" t="s">
        <v>332</v>
      </c>
      <c r="B172" s="273">
        <v>0</v>
      </c>
      <c r="C172" s="274">
        <v>0</v>
      </c>
      <c r="D172" s="272"/>
    </row>
    <row r="173" spans="1:4" ht="14.25">
      <c r="A173" s="278" t="s">
        <v>246</v>
      </c>
      <c r="B173" s="273">
        <v>31</v>
      </c>
      <c r="C173" s="274">
        <v>62</v>
      </c>
      <c r="D173" s="272"/>
    </row>
    <row r="174" spans="1:4" ht="14.25">
      <c r="A174" s="278" t="s">
        <v>333</v>
      </c>
      <c r="B174" s="273">
        <v>650</v>
      </c>
      <c r="C174" s="274">
        <v>490</v>
      </c>
      <c r="D174" s="272"/>
    </row>
    <row r="175" spans="1:4" ht="14.25">
      <c r="A175" s="278" t="s">
        <v>334</v>
      </c>
      <c r="B175" s="273">
        <f>SUM(B176:B181)</f>
        <v>771</v>
      </c>
      <c r="C175" s="274">
        <f>SUM(C176:C181)</f>
        <v>658</v>
      </c>
      <c r="D175" s="272"/>
    </row>
    <row r="176" spans="1:4" ht="14.25">
      <c r="A176" s="277" t="s">
        <v>237</v>
      </c>
      <c r="B176" s="273">
        <v>459</v>
      </c>
      <c r="C176" s="274">
        <v>386</v>
      </c>
      <c r="D176" s="272"/>
    </row>
    <row r="177" spans="1:4" ht="14.25">
      <c r="A177" s="277" t="s">
        <v>238</v>
      </c>
      <c r="B177" s="273">
        <v>272</v>
      </c>
      <c r="C177" s="274">
        <v>272</v>
      </c>
      <c r="D177" s="272"/>
    </row>
    <row r="178" spans="1:4" ht="14.25">
      <c r="A178" s="277" t="s">
        <v>239</v>
      </c>
      <c r="B178" s="273">
        <v>0</v>
      </c>
      <c r="C178" s="274">
        <v>0</v>
      </c>
      <c r="D178" s="272"/>
    </row>
    <row r="179" spans="1:4" ht="14.25">
      <c r="A179" s="277" t="s">
        <v>335</v>
      </c>
      <c r="B179" s="273">
        <v>0</v>
      </c>
      <c r="C179" s="274">
        <v>0</v>
      </c>
      <c r="D179" s="272"/>
    </row>
    <row r="180" spans="1:4" ht="14.25">
      <c r="A180" s="277" t="s">
        <v>246</v>
      </c>
      <c r="B180" s="273">
        <v>0</v>
      </c>
      <c r="C180" s="274">
        <v>0</v>
      </c>
      <c r="D180" s="272"/>
    </row>
    <row r="181" spans="1:4" ht="14.25">
      <c r="A181" s="278" t="s">
        <v>336</v>
      </c>
      <c r="B181" s="273">
        <v>40</v>
      </c>
      <c r="C181" s="274">
        <v>0</v>
      </c>
      <c r="D181" s="272"/>
    </row>
    <row r="182" spans="1:4" ht="14.25">
      <c r="A182" s="278" t="s">
        <v>337</v>
      </c>
      <c r="B182" s="273">
        <f>SUM(B183:B188)</f>
        <v>687</v>
      </c>
      <c r="C182" s="274">
        <f>SUM(C183:C188)</f>
        <v>889</v>
      </c>
      <c r="D182" s="272"/>
    </row>
    <row r="183" spans="1:4" ht="14.25">
      <c r="A183" s="279" t="s">
        <v>237</v>
      </c>
      <c r="B183" s="273">
        <v>323</v>
      </c>
      <c r="C183" s="274">
        <v>266</v>
      </c>
      <c r="D183" s="272"/>
    </row>
    <row r="184" spans="1:4" ht="14.25">
      <c r="A184" s="277" t="s">
        <v>238</v>
      </c>
      <c r="B184" s="273">
        <v>349</v>
      </c>
      <c r="C184" s="274">
        <v>508</v>
      </c>
      <c r="D184" s="272"/>
    </row>
    <row r="185" spans="1:4" ht="14.25">
      <c r="A185" s="277" t="s">
        <v>239</v>
      </c>
      <c r="B185" s="273">
        <v>0</v>
      </c>
      <c r="C185" s="274">
        <v>0</v>
      </c>
      <c r="D185" s="272"/>
    </row>
    <row r="186" spans="1:4" ht="14.25">
      <c r="A186" s="277" t="s">
        <v>338</v>
      </c>
      <c r="B186" s="273">
        <v>0</v>
      </c>
      <c r="C186" s="274">
        <v>0</v>
      </c>
      <c r="D186" s="272"/>
    </row>
    <row r="187" spans="1:4" ht="14.25">
      <c r="A187" s="277" t="s">
        <v>246</v>
      </c>
      <c r="B187" s="273">
        <v>15</v>
      </c>
      <c r="C187" s="274">
        <v>115</v>
      </c>
      <c r="D187" s="272"/>
    </row>
    <row r="188" spans="1:4" ht="14.25">
      <c r="A188" s="278" t="s">
        <v>339</v>
      </c>
      <c r="B188" s="273">
        <v>0</v>
      </c>
      <c r="C188" s="274">
        <v>0</v>
      </c>
      <c r="D188" s="272"/>
    </row>
    <row r="189" spans="1:4" ht="14.25">
      <c r="A189" s="278" t="s">
        <v>340</v>
      </c>
      <c r="B189" s="273">
        <f>SUM(B190:B196)</f>
        <v>234</v>
      </c>
      <c r="C189" s="274">
        <f>SUM(C190:C196)</f>
        <v>253</v>
      </c>
      <c r="D189" s="272"/>
    </row>
    <row r="190" spans="1:4" ht="14.25">
      <c r="A190" s="278" t="s">
        <v>237</v>
      </c>
      <c r="B190" s="273">
        <v>180</v>
      </c>
      <c r="C190" s="274">
        <v>201</v>
      </c>
      <c r="D190" s="272"/>
    </row>
    <row r="191" spans="1:4" ht="14.25">
      <c r="A191" s="277" t="s">
        <v>238</v>
      </c>
      <c r="B191" s="273">
        <v>52</v>
      </c>
      <c r="C191" s="274">
        <v>52</v>
      </c>
      <c r="D191" s="272"/>
    </row>
    <row r="192" spans="1:4" ht="14.25">
      <c r="A192" s="277" t="s">
        <v>239</v>
      </c>
      <c r="B192" s="273">
        <v>0</v>
      </c>
      <c r="C192" s="274">
        <v>0</v>
      </c>
      <c r="D192" s="272"/>
    </row>
    <row r="193" spans="1:4" ht="14.25">
      <c r="A193" s="277" t="s">
        <v>341</v>
      </c>
      <c r="B193" s="273">
        <v>0</v>
      </c>
      <c r="C193" s="274">
        <v>0</v>
      </c>
      <c r="D193" s="272"/>
    </row>
    <row r="194" spans="1:4" ht="14.25">
      <c r="A194" s="277" t="s">
        <v>342</v>
      </c>
      <c r="B194" s="273">
        <v>0</v>
      </c>
      <c r="C194" s="274">
        <v>0</v>
      </c>
      <c r="D194" s="272"/>
    </row>
    <row r="195" spans="1:4" ht="14.25">
      <c r="A195" s="277" t="s">
        <v>246</v>
      </c>
      <c r="B195" s="273">
        <v>0</v>
      </c>
      <c r="C195" s="274">
        <v>0</v>
      </c>
      <c r="D195" s="272"/>
    </row>
    <row r="196" spans="1:4" ht="14.25">
      <c r="A196" s="278" t="s">
        <v>343</v>
      </c>
      <c r="B196" s="273">
        <v>2</v>
      </c>
      <c r="C196" s="274">
        <v>0</v>
      </c>
      <c r="D196" s="272"/>
    </row>
    <row r="197" spans="1:4" ht="14.25">
      <c r="A197" s="278" t="s">
        <v>344</v>
      </c>
      <c r="B197" s="273">
        <f>SUM(B198:B202)</f>
        <v>0</v>
      </c>
      <c r="C197" s="274">
        <f>SUM(C198:C202)</f>
        <v>0</v>
      </c>
      <c r="D197" s="272"/>
    </row>
    <row r="198" spans="1:4" ht="14.25">
      <c r="A198" s="278" t="s">
        <v>237</v>
      </c>
      <c r="B198" s="273">
        <v>0</v>
      </c>
      <c r="C198" s="274">
        <v>0</v>
      </c>
      <c r="D198" s="272"/>
    </row>
    <row r="199" spans="1:4" ht="14.25">
      <c r="A199" s="279" t="s">
        <v>238</v>
      </c>
      <c r="B199" s="273">
        <v>0</v>
      </c>
      <c r="C199" s="274">
        <v>0</v>
      </c>
      <c r="D199" s="272"/>
    </row>
    <row r="200" spans="1:4" ht="14.25">
      <c r="A200" s="277" t="s">
        <v>239</v>
      </c>
      <c r="B200" s="273">
        <v>0</v>
      </c>
      <c r="C200" s="274">
        <v>0</v>
      </c>
      <c r="D200" s="272"/>
    </row>
    <row r="201" spans="1:4" ht="14.25">
      <c r="A201" s="277" t="s">
        <v>246</v>
      </c>
      <c r="B201" s="273">
        <v>0</v>
      </c>
      <c r="C201" s="274">
        <v>0</v>
      </c>
      <c r="D201" s="272"/>
    </row>
    <row r="202" spans="1:4" ht="14.25">
      <c r="A202" s="277" t="s">
        <v>345</v>
      </c>
      <c r="B202" s="273">
        <v>0</v>
      </c>
      <c r="C202" s="274">
        <v>0</v>
      </c>
      <c r="D202" s="272"/>
    </row>
    <row r="203" spans="1:4" ht="14.25">
      <c r="A203" s="278" t="s">
        <v>346</v>
      </c>
      <c r="B203" s="273">
        <f>SUM(B204:B208)</f>
        <v>188</v>
      </c>
      <c r="C203" s="274">
        <f>SUM(C204:C208)</f>
        <v>167</v>
      </c>
      <c r="D203" s="272"/>
    </row>
    <row r="204" spans="1:4" ht="14.25">
      <c r="A204" s="278" t="s">
        <v>237</v>
      </c>
      <c r="B204" s="273">
        <v>143</v>
      </c>
      <c r="C204" s="274">
        <v>52</v>
      </c>
      <c r="D204" s="272"/>
    </row>
    <row r="205" spans="1:4" ht="14.25">
      <c r="A205" s="278" t="s">
        <v>238</v>
      </c>
      <c r="B205" s="273">
        <v>45</v>
      </c>
      <c r="C205" s="274">
        <v>37</v>
      </c>
      <c r="D205" s="272"/>
    </row>
    <row r="206" spans="1:4" ht="14.25">
      <c r="A206" s="277" t="s">
        <v>239</v>
      </c>
      <c r="B206" s="273">
        <v>0</v>
      </c>
      <c r="C206" s="274">
        <v>0</v>
      </c>
      <c r="D206" s="272"/>
    </row>
    <row r="207" spans="1:4" ht="14.25">
      <c r="A207" s="277" t="s">
        <v>246</v>
      </c>
      <c r="B207" s="273">
        <v>0</v>
      </c>
      <c r="C207" s="274">
        <v>0</v>
      </c>
      <c r="D207" s="272"/>
    </row>
    <row r="208" spans="1:4" ht="14.25">
      <c r="A208" s="277" t="s">
        <v>347</v>
      </c>
      <c r="B208" s="273">
        <v>0</v>
      </c>
      <c r="C208" s="274">
        <v>78</v>
      </c>
      <c r="D208" s="272"/>
    </row>
    <row r="209" spans="1:4" ht="14.25">
      <c r="A209" s="277" t="s">
        <v>348</v>
      </c>
      <c r="B209" s="273">
        <f>SUM(B210:B215)</f>
        <v>0</v>
      </c>
      <c r="C209" s="274">
        <f>SUM(C210:C215)</f>
        <v>0</v>
      </c>
      <c r="D209" s="272"/>
    </row>
    <row r="210" spans="1:4" ht="14.25">
      <c r="A210" s="277" t="s">
        <v>237</v>
      </c>
      <c r="B210" s="273">
        <v>0</v>
      </c>
      <c r="C210" s="274">
        <f aca="true" t="shared" si="1" ref="C210:C215">SUM(D210:D210)</f>
        <v>0</v>
      </c>
      <c r="D210" s="272"/>
    </row>
    <row r="211" spans="1:4" ht="14.25">
      <c r="A211" s="277" t="s">
        <v>238</v>
      </c>
      <c r="B211" s="273">
        <v>0</v>
      </c>
      <c r="C211" s="274">
        <f t="shared" si="1"/>
        <v>0</v>
      </c>
      <c r="D211" s="272"/>
    </row>
    <row r="212" spans="1:4" ht="14.25">
      <c r="A212" s="277" t="s">
        <v>239</v>
      </c>
      <c r="B212" s="273">
        <v>0</v>
      </c>
      <c r="C212" s="274">
        <f t="shared" si="1"/>
        <v>0</v>
      </c>
      <c r="D212" s="272"/>
    </row>
    <row r="213" spans="1:4" ht="14.25">
      <c r="A213" s="277" t="s">
        <v>349</v>
      </c>
      <c r="B213" s="273">
        <v>0</v>
      </c>
      <c r="C213" s="274">
        <f t="shared" si="1"/>
        <v>0</v>
      </c>
      <c r="D213" s="272"/>
    </row>
    <row r="214" spans="1:4" ht="14.25">
      <c r="A214" s="277" t="s">
        <v>246</v>
      </c>
      <c r="B214" s="273">
        <v>0</v>
      </c>
      <c r="C214" s="274">
        <f t="shared" si="1"/>
        <v>0</v>
      </c>
      <c r="D214" s="272"/>
    </row>
    <row r="215" spans="1:4" ht="14.25">
      <c r="A215" s="277" t="s">
        <v>350</v>
      </c>
      <c r="B215" s="273">
        <v>0</v>
      </c>
      <c r="C215" s="274">
        <f t="shared" si="1"/>
        <v>0</v>
      </c>
      <c r="D215" s="272"/>
    </row>
    <row r="216" spans="1:4" ht="14.25">
      <c r="A216" s="277" t="s">
        <v>351</v>
      </c>
      <c r="B216" s="273">
        <f>SUM(B217:B230)</f>
        <v>2111</v>
      </c>
      <c r="C216" s="274">
        <f>SUM(C217:C230)</f>
        <v>2417</v>
      </c>
      <c r="D216" s="272"/>
    </row>
    <row r="217" spans="1:4" ht="14.25">
      <c r="A217" s="277" t="s">
        <v>237</v>
      </c>
      <c r="B217" s="273">
        <v>1794</v>
      </c>
      <c r="C217" s="274">
        <v>2243</v>
      </c>
      <c r="D217" s="272"/>
    </row>
    <row r="218" spans="1:4" ht="14.25">
      <c r="A218" s="277" t="s">
        <v>238</v>
      </c>
      <c r="B218" s="273">
        <v>153</v>
      </c>
      <c r="C218" s="274">
        <v>91</v>
      </c>
      <c r="D218" s="272"/>
    </row>
    <row r="219" spans="1:4" ht="14.25">
      <c r="A219" s="277" t="s">
        <v>239</v>
      </c>
      <c r="B219" s="273">
        <v>0</v>
      </c>
      <c r="C219" s="274">
        <v>0</v>
      </c>
      <c r="D219" s="272"/>
    </row>
    <row r="220" spans="1:4" ht="14.25">
      <c r="A220" s="277" t="s">
        <v>352</v>
      </c>
      <c r="B220" s="273">
        <v>0</v>
      </c>
      <c r="C220" s="274">
        <v>0</v>
      </c>
      <c r="D220" s="272"/>
    </row>
    <row r="221" spans="1:4" ht="14.25">
      <c r="A221" s="277" t="s">
        <v>353</v>
      </c>
      <c r="B221" s="273">
        <v>0</v>
      </c>
      <c r="C221" s="274">
        <v>0</v>
      </c>
      <c r="D221" s="272"/>
    </row>
    <row r="222" spans="1:4" ht="14.25">
      <c r="A222" s="277" t="s">
        <v>278</v>
      </c>
      <c r="B222" s="273">
        <v>0</v>
      </c>
      <c r="C222" s="274">
        <v>0</v>
      </c>
      <c r="D222" s="272"/>
    </row>
    <row r="223" spans="1:4" ht="14.25">
      <c r="A223" s="277" t="s">
        <v>354</v>
      </c>
      <c r="B223" s="273">
        <v>0</v>
      </c>
      <c r="C223" s="274">
        <v>0</v>
      </c>
      <c r="D223" s="272"/>
    </row>
    <row r="224" spans="1:4" ht="14.25">
      <c r="A224" s="277" t="s">
        <v>355</v>
      </c>
      <c r="B224" s="273">
        <v>0</v>
      </c>
      <c r="C224" s="274">
        <v>0</v>
      </c>
      <c r="D224" s="272"/>
    </row>
    <row r="225" spans="1:4" ht="14.25">
      <c r="A225" s="277" t="s">
        <v>356</v>
      </c>
      <c r="B225" s="273">
        <v>0</v>
      </c>
      <c r="C225" s="274">
        <v>0</v>
      </c>
      <c r="D225" s="272"/>
    </row>
    <row r="226" spans="1:4" ht="14.25">
      <c r="A226" s="277" t="s">
        <v>357</v>
      </c>
      <c r="B226" s="273">
        <v>0</v>
      </c>
      <c r="C226" s="274">
        <v>0</v>
      </c>
      <c r="D226" s="272"/>
    </row>
    <row r="227" spans="1:4" ht="14.25">
      <c r="A227" s="277" t="s">
        <v>358</v>
      </c>
      <c r="B227" s="273">
        <v>0</v>
      </c>
      <c r="C227" s="274">
        <v>0</v>
      </c>
      <c r="D227" s="272"/>
    </row>
    <row r="228" spans="1:4" ht="14.25">
      <c r="A228" s="277" t="s">
        <v>359</v>
      </c>
      <c r="B228" s="273">
        <v>0</v>
      </c>
      <c r="C228" s="274">
        <v>0</v>
      </c>
      <c r="D228" s="272"/>
    </row>
    <row r="229" spans="1:4" ht="14.25">
      <c r="A229" s="277" t="s">
        <v>246</v>
      </c>
      <c r="B229" s="273">
        <v>109</v>
      </c>
      <c r="C229" s="274">
        <v>43</v>
      </c>
      <c r="D229" s="272"/>
    </row>
    <row r="230" spans="1:4" ht="14.25">
      <c r="A230" s="277" t="s">
        <v>360</v>
      </c>
      <c r="B230" s="273">
        <v>55</v>
      </c>
      <c r="C230" s="274">
        <v>40</v>
      </c>
      <c r="D230" s="272"/>
    </row>
    <row r="231" spans="1:4" ht="14.25">
      <c r="A231" s="277" t="s">
        <v>361</v>
      </c>
      <c r="B231" s="273">
        <f>SUM(B232:B233)</f>
        <v>930</v>
      </c>
      <c r="C231" s="274">
        <f>SUM(C232:C233)</f>
        <v>299</v>
      </c>
      <c r="D231" s="272"/>
    </row>
    <row r="232" spans="1:4" ht="14.25">
      <c r="A232" s="278" t="s">
        <v>362</v>
      </c>
      <c r="B232" s="273">
        <v>0</v>
      </c>
      <c r="C232" s="274">
        <v>0</v>
      </c>
      <c r="D232" s="272"/>
    </row>
    <row r="233" spans="1:4" ht="14.25">
      <c r="A233" s="278" t="s">
        <v>363</v>
      </c>
      <c r="B233" s="273">
        <v>930</v>
      </c>
      <c r="C233" s="274">
        <v>299</v>
      </c>
      <c r="D233" s="272"/>
    </row>
    <row r="234" spans="1:4" ht="14.25">
      <c r="A234" s="279" t="s">
        <v>38</v>
      </c>
      <c r="B234" s="273"/>
      <c r="C234" s="274">
        <f>SUM(D234:D234)</f>
        <v>0</v>
      </c>
      <c r="D234" s="272"/>
    </row>
    <row r="235" spans="1:4" ht="14.25">
      <c r="A235" s="277" t="s">
        <v>364</v>
      </c>
      <c r="B235" s="273"/>
      <c r="C235" s="274">
        <f>SUM(D235:D235)</f>
        <v>0</v>
      </c>
      <c r="D235" s="272"/>
    </row>
    <row r="236" spans="1:4" ht="14.25">
      <c r="A236" s="277" t="s">
        <v>365</v>
      </c>
      <c r="B236" s="273"/>
      <c r="C236" s="274">
        <f>SUM(D236:D236)</f>
        <v>0</v>
      </c>
      <c r="D236" s="272"/>
    </row>
    <row r="237" spans="1:4" ht="14.25">
      <c r="A237" s="279" t="s">
        <v>39</v>
      </c>
      <c r="B237" s="273">
        <f>B238+B248</f>
        <v>212</v>
      </c>
      <c r="C237" s="274">
        <f>C238+C248</f>
        <v>123</v>
      </c>
      <c r="D237" s="272"/>
    </row>
    <row r="238" spans="1:4" ht="14.25">
      <c r="A238" s="278" t="s">
        <v>366</v>
      </c>
      <c r="B238" s="273">
        <f>SUM(B239:B247)</f>
        <v>212</v>
      </c>
      <c r="C238" s="274">
        <f>SUM(C239:C247)</f>
        <v>123</v>
      </c>
      <c r="D238" s="272"/>
    </row>
    <row r="239" spans="1:4" ht="14.25">
      <c r="A239" s="278" t="s">
        <v>367</v>
      </c>
      <c r="B239" s="273">
        <v>73</v>
      </c>
      <c r="C239" s="274">
        <v>109</v>
      </c>
      <c r="D239" s="272"/>
    </row>
    <row r="240" spans="1:4" ht="14.25">
      <c r="A240" s="277" t="s">
        <v>368</v>
      </c>
      <c r="B240" s="273">
        <v>0</v>
      </c>
      <c r="C240" s="274">
        <v>0</v>
      </c>
      <c r="D240" s="272"/>
    </row>
    <row r="241" spans="1:4" ht="14.25">
      <c r="A241" s="277" t="s">
        <v>369</v>
      </c>
      <c r="B241" s="273">
        <v>0</v>
      </c>
      <c r="C241" s="274">
        <v>0</v>
      </c>
      <c r="D241" s="272"/>
    </row>
    <row r="242" spans="1:4" ht="14.25">
      <c r="A242" s="277" t="s">
        <v>370</v>
      </c>
      <c r="B242" s="273">
        <v>0</v>
      </c>
      <c r="C242" s="274">
        <v>0</v>
      </c>
      <c r="D242" s="272"/>
    </row>
    <row r="243" spans="1:4" ht="14.25">
      <c r="A243" s="278" t="s">
        <v>371</v>
      </c>
      <c r="B243" s="273">
        <v>0</v>
      </c>
      <c r="C243" s="274">
        <v>0</v>
      </c>
      <c r="D243" s="272"/>
    </row>
    <row r="244" spans="1:4" ht="14.25">
      <c r="A244" s="278" t="s">
        <v>372</v>
      </c>
      <c r="B244" s="273">
        <v>0</v>
      </c>
      <c r="C244" s="274">
        <v>0</v>
      </c>
      <c r="D244" s="272"/>
    </row>
    <row r="245" spans="1:4" ht="14.25">
      <c r="A245" s="278" t="s">
        <v>373</v>
      </c>
      <c r="B245" s="273">
        <v>139</v>
      </c>
      <c r="C245" s="274">
        <v>14</v>
      </c>
      <c r="D245" s="272"/>
    </row>
    <row r="246" spans="1:4" ht="14.25">
      <c r="A246" s="278" t="s">
        <v>374</v>
      </c>
      <c r="B246" s="273">
        <v>0</v>
      </c>
      <c r="C246" s="274">
        <v>0</v>
      </c>
      <c r="D246" s="272"/>
    </row>
    <row r="247" spans="1:4" ht="14.25">
      <c r="A247" s="278" t="s">
        <v>375</v>
      </c>
      <c r="B247" s="273">
        <v>0</v>
      </c>
      <c r="C247" s="274">
        <v>0</v>
      </c>
      <c r="D247" s="272"/>
    </row>
    <row r="248" spans="1:4" ht="14.25">
      <c r="A248" s="278" t="s">
        <v>376</v>
      </c>
      <c r="B248" s="273">
        <v>0</v>
      </c>
      <c r="C248" s="274">
        <f>SUM(D248:D248)</f>
        <v>0</v>
      </c>
      <c r="D248" s="272"/>
    </row>
    <row r="249" spans="1:4" ht="14.25">
      <c r="A249" s="279" t="s">
        <v>40</v>
      </c>
      <c r="B249" s="273">
        <f>B250+B253+B264+B271+B279+B288+B302+B312+B322+B330+B336</f>
        <v>14709</v>
      </c>
      <c r="C249" s="274">
        <f>C250+C253+C264+C271+C279+C288+C302+C312+C322+C330+C336</f>
        <v>10986</v>
      </c>
      <c r="D249" s="272"/>
    </row>
    <row r="250" spans="1:4" ht="14.25">
      <c r="A250" s="277" t="s">
        <v>377</v>
      </c>
      <c r="B250" s="273">
        <v>0</v>
      </c>
      <c r="C250" s="274">
        <f>SUM(D250:D250)</f>
        <v>0</v>
      </c>
      <c r="D250" s="272"/>
    </row>
    <row r="251" spans="1:4" ht="14.25">
      <c r="A251" s="277" t="s">
        <v>378</v>
      </c>
      <c r="B251" s="273">
        <v>0</v>
      </c>
      <c r="C251" s="274">
        <f>SUM(D251:D251)</f>
        <v>0</v>
      </c>
      <c r="D251" s="272"/>
    </row>
    <row r="252" spans="1:4" ht="14.25">
      <c r="A252" s="278" t="s">
        <v>379</v>
      </c>
      <c r="B252" s="273">
        <v>0</v>
      </c>
      <c r="C252" s="274">
        <f>SUM(D252:D252)</f>
        <v>0</v>
      </c>
      <c r="D252" s="272"/>
    </row>
    <row r="253" spans="1:4" ht="14.25">
      <c r="A253" s="278" t="s">
        <v>380</v>
      </c>
      <c r="B253" s="273">
        <f>SUM(B254:B263)</f>
        <v>9582</v>
      </c>
      <c r="C253" s="274">
        <f>SUM(C254:C263)</f>
        <v>7228</v>
      </c>
      <c r="D253" s="272"/>
    </row>
    <row r="254" spans="1:4" ht="14.25">
      <c r="A254" s="278" t="s">
        <v>237</v>
      </c>
      <c r="B254" s="273">
        <v>6520</v>
      </c>
      <c r="C254" s="274">
        <v>4935</v>
      </c>
      <c r="D254" s="272"/>
    </row>
    <row r="255" spans="1:4" ht="14.25">
      <c r="A255" s="278" t="s">
        <v>238</v>
      </c>
      <c r="B255" s="273">
        <v>1869</v>
      </c>
      <c r="C255" s="274">
        <f>-10+1895</f>
        <v>1885</v>
      </c>
      <c r="D255" s="272"/>
    </row>
    <row r="256" spans="1:4" ht="14.25">
      <c r="A256" s="278" t="s">
        <v>239</v>
      </c>
      <c r="B256" s="273">
        <v>0</v>
      </c>
      <c r="C256" s="274">
        <v>0</v>
      </c>
      <c r="D256" s="272"/>
    </row>
    <row r="257" spans="1:4" ht="14.25">
      <c r="A257" s="278" t="s">
        <v>278</v>
      </c>
      <c r="B257" s="273">
        <v>145</v>
      </c>
      <c r="C257" s="274">
        <v>55</v>
      </c>
      <c r="D257" s="272"/>
    </row>
    <row r="258" spans="1:4" ht="14.25">
      <c r="A258" s="278" t="s">
        <v>381</v>
      </c>
      <c r="B258" s="273">
        <v>954</v>
      </c>
      <c r="C258" s="274">
        <v>60</v>
      </c>
      <c r="D258" s="272"/>
    </row>
    <row r="259" spans="1:4" ht="14.25">
      <c r="A259" s="278" t="s">
        <v>382</v>
      </c>
      <c r="B259" s="273">
        <v>0</v>
      </c>
      <c r="C259" s="274">
        <v>20</v>
      </c>
      <c r="D259" s="272"/>
    </row>
    <row r="260" spans="1:4" ht="14.25">
      <c r="A260" s="278" t="s">
        <v>383</v>
      </c>
      <c r="B260" s="273">
        <v>0</v>
      </c>
      <c r="C260" s="274">
        <v>0</v>
      </c>
      <c r="D260" s="272"/>
    </row>
    <row r="261" spans="1:4" ht="14.25">
      <c r="A261" s="278" t="s">
        <v>384</v>
      </c>
      <c r="B261" s="273">
        <v>0</v>
      </c>
      <c r="C261" s="274">
        <v>0</v>
      </c>
      <c r="D261" s="272"/>
    </row>
    <row r="262" spans="1:4" ht="14.25">
      <c r="A262" s="278" t="s">
        <v>246</v>
      </c>
      <c r="B262" s="273">
        <v>93</v>
      </c>
      <c r="C262" s="274">
        <v>158</v>
      </c>
      <c r="D262" s="272"/>
    </row>
    <row r="263" spans="1:4" ht="14.25">
      <c r="A263" s="278" t="s">
        <v>385</v>
      </c>
      <c r="B263" s="273">
        <v>1</v>
      </c>
      <c r="C263" s="274">
        <v>115</v>
      </c>
      <c r="D263" s="272"/>
    </row>
    <row r="264" spans="1:4" ht="14.25">
      <c r="A264" s="277" t="s">
        <v>386</v>
      </c>
      <c r="B264" s="273">
        <f>SUM(B265:B270)</f>
        <v>0</v>
      </c>
      <c r="C264" s="274">
        <f>SUM(C265:C270)</f>
        <v>10</v>
      </c>
      <c r="D264" s="272"/>
    </row>
    <row r="265" spans="1:4" ht="14.25">
      <c r="A265" s="277" t="s">
        <v>237</v>
      </c>
      <c r="B265" s="273">
        <v>0</v>
      </c>
      <c r="C265" s="274">
        <v>0</v>
      </c>
      <c r="D265" s="272"/>
    </row>
    <row r="266" spans="1:4" ht="14.25">
      <c r="A266" s="277" t="s">
        <v>238</v>
      </c>
      <c r="B266" s="273">
        <v>0</v>
      </c>
      <c r="C266" s="274">
        <v>10</v>
      </c>
      <c r="D266" s="272"/>
    </row>
    <row r="267" spans="1:4" ht="14.25">
      <c r="A267" s="278" t="s">
        <v>239</v>
      </c>
      <c r="B267" s="273">
        <v>0</v>
      </c>
      <c r="C267" s="274">
        <v>0</v>
      </c>
      <c r="D267" s="272"/>
    </row>
    <row r="268" spans="1:4" ht="14.25">
      <c r="A268" s="278" t="s">
        <v>387</v>
      </c>
      <c r="B268" s="273">
        <v>0</v>
      </c>
      <c r="C268" s="274">
        <v>0</v>
      </c>
      <c r="D268" s="272"/>
    </row>
    <row r="269" spans="1:4" ht="14.25">
      <c r="A269" s="278" t="s">
        <v>246</v>
      </c>
      <c r="B269" s="273">
        <v>0</v>
      </c>
      <c r="C269" s="274">
        <v>0</v>
      </c>
      <c r="D269" s="272"/>
    </row>
    <row r="270" spans="1:4" ht="14.25">
      <c r="A270" s="279" t="s">
        <v>388</v>
      </c>
      <c r="B270" s="273">
        <v>0</v>
      </c>
      <c r="C270" s="274">
        <v>0</v>
      </c>
      <c r="D270" s="272"/>
    </row>
    <row r="271" spans="1:4" ht="14.25">
      <c r="A271" s="282" t="s">
        <v>389</v>
      </c>
      <c r="B271" s="273">
        <f>SUM(B272:B278)</f>
        <v>1213</v>
      </c>
      <c r="C271" s="274">
        <f>SUM(C272:C278)</f>
        <v>852</v>
      </c>
      <c r="D271" s="272"/>
    </row>
    <row r="272" spans="1:4" ht="14.25">
      <c r="A272" s="277" t="s">
        <v>237</v>
      </c>
      <c r="B272" s="273">
        <v>924</v>
      </c>
      <c r="C272" s="274">
        <v>828</v>
      </c>
      <c r="D272" s="272"/>
    </row>
    <row r="273" spans="1:4" ht="14.25">
      <c r="A273" s="277" t="s">
        <v>238</v>
      </c>
      <c r="B273" s="273">
        <v>289</v>
      </c>
      <c r="C273" s="274">
        <v>24</v>
      </c>
      <c r="D273" s="272"/>
    </row>
    <row r="274" spans="1:4" ht="14.25">
      <c r="A274" s="278" t="s">
        <v>239</v>
      </c>
      <c r="B274" s="273">
        <v>0</v>
      </c>
      <c r="C274" s="274">
        <v>0</v>
      </c>
      <c r="D274" s="272"/>
    </row>
    <row r="275" spans="1:4" ht="14.25">
      <c r="A275" s="278" t="s">
        <v>390</v>
      </c>
      <c r="B275" s="273">
        <v>0</v>
      </c>
      <c r="C275" s="274">
        <v>0</v>
      </c>
      <c r="D275" s="272"/>
    </row>
    <row r="276" spans="1:4" ht="14.25">
      <c r="A276" s="278" t="s">
        <v>391</v>
      </c>
      <c r="B276" s="273">
        <v>0</v>
      </c>
      <c r="C276" s="274">
        <v>0</v>
      </c>
      <c r="D276" s="272"/>
    </row>
    <row r="277" spans="1:4" ht="14.25">
      <c r="A277" s="278" t="s">
        <v>246</v>
      </c>
      <c r="B277" s="273">
        <v>0</v>
      </c>
      <c r="C277" s="274">
        <v>0</v>
      </c>
      <c r="D277" s="272"/>
    </row>
    <row r="278" spans="1:4" ht="14.25">
      <c r="A278" s="278" t="s">
        <v>392</v>
      </c>
      <c r="B278" s="273">
        <v>0</v>
      </c>
      <c r="C278" s="274">
        <v>0</v>
      </c>
      <c r="D278" s="272"/>
    </row>
    <row r="279" spans="1:4" ht="14.25">
      <c r="A279" s="279" t="s">
        <v>393</v>
      </c>
      <c r="B279" s="273">
        <f>SUM(B280:B287)</f>
        <v>2292</v>
      </c>
      <c r="C279" s="274">
        <f>SUM(C280:C287)</f>
        <v>1692</v>
      </c>
      <c r="D279" s="272"/>
    </row>
    <row r="280" spans="1:4" ht="14.25">
      <c r="A280" s="277" t="s">
        <v>237</v>
      </c>
      <c r="B280" s="273">
        <v>1888</v>
      </c>
      <c r="C280" s="274">
        <v>1631</v>
      </c>
      <c r="D280" s="272"/>
    </row>
    <row r="281" spans="1:4" ht="14.25">
      <c r="A281" s="277" t="s">
        <v>238</v>
      </c>
      <c r="B281" s="273">
        <v>102</v>
      </c>
      <c r="C281" s="274">
        <v>38</v>
      </c>
      <c r="D281" s="272"/>
    </row>
    <row r="282" spans="1:4" ht="14.25">
      <c r="A282" s="277" t="s">
        <v>239</v>
      </c>
      <c r="B282" s="273">
        <v>0</v>
      </c>
      <c r="C282" s="274">
        <v>0</v>
      </c>
      <c r="D282" s="272"/>
    </row>
    <row r="283" spans="1:4" ht="14.25">
      <c r="A283" s="278" t="s">
        <v>394</v>
      </c>
      <c r="B283" s="273">
        <v>200</v>
      </c>
      <c r="C283" s="274">
        <v>0</v>
      </c>
      <c r="D283" s="272"/>
    </row>
    <row r="284" spans="1:4" ht="14.25">
      <c r="A284" s="278" t="s">
        <v>395</v>
      </c>
      <c r="B284" s="273">
        <v>100</v>
      </c>
      <c r="C284" s="274">
        <v>0</v>
      </c>
      <c r="D284" s="272"/>
    </row>
    <row r="285" spans="1:4" ht="14.25">
      <c r="A285" s="278" t="s">
        <v>396</v>
      </c>
      <c r="B285" s="273">
        <v>0</v>
      </c>
      <c r="C285" s="274">
        <v>0</v>
      </c>
      <c r="D285" s="272"/>
    </row>
    <row r="286" spans="1:4" ht="14.25">
      <c r="A286" s="277" t="s">
        <v>246</v>
      </c>
      <c r="B286" s="273">
        <v>2</v>
      </c>
      <c r="C286" s="274">
        <v>23</v>
      </c>
      <c r="D286" s="272"/>
    </row>
    <row r="287" spans="1:4" ht="14.25">
      <c r="A287" s="277" t="s">
        <v>397</v>
      </c>
      <c r="B287" s="273">
        <v>0</v>
      </c>
      <c r="C287" s="274">
        <v>0</v>
      </c>
      <c r="D287" s="272"/>
    </row>
    <row r="288" spans="1:4" ht="14.25">
      <c r="A288" s="277" t="s">
        <v>398</v>
      </c>
      <c r="B288" s="273">
        <f>SUM(B289:B301)</f>
        <v>1602</v>
      </c>
      <c r="C288" s="274">
        <f>SUM(C289:C301)</f>
        <v>1204</v>
      </c>
      <c r="D288" s="272"/>
    </row>
    <row r="289" spans="1:4" ht="14.25">
      <c r="A289" s="278" t="s">
        <v>237</v>
      </c>
      <c r="B289" s="273">
        <v>1261</v>
      </c>
      <c r="C289" s="274">
        <v>1109</v>
      </c>
      <c r="D289" s="272"/>
    </row>
    <row r="290" spans="1:4" ht="14.25">
      <c r="A290" s="278" t="s">
        <v>238</v>
      </c>
      <c r="B290" s="273">
        <v>0</v>
      </c>
      <c r="C290" s="274">
        <v>48</v>
      </c>
      <c r="D290" s="272"/>
    </row>
    <row r="291" spans="1:4" ht="14.25">
      <c r="A291" s="278" t="s">
        <v>239</v>
      </c>
      <c r="B291" s="273">
        <v>0</v>
      </c>
      <c r="C291" s="274">
        <v>0</v>
      </c>
      <c r="D291" s="272"/>
    </row>
    <row r="292" spans="1:4" ht="14.25">
      <c r="A292" s="279" t="s">
        <v>399</v>
      </c>
      <c r="B292" s="273">
        <v>193</v>
      </c>
      <c r="C292" s="274">
        <v>0</v>
      </c>
      <c r="D292" s="272"/>
    </row>
    <row r="293" spans="1:4" ht="14.25">
      <c r="A293" s="277" t="s">
        <v>400</v>
      </c>
      <c r="B293" s="273">
        <v>24</v>
      </c>
      <c r="C293" s="274">
        <v>0</v>
      </c>
      <c r="D293" s="272"/>
    </row>
    <row r="294" spans="1:4" ht="14.25">
      <c r="A294" s="277" t="s">
        <v>401</v>
      </c>
      <c r="B294" s="273">
        <v>0</v>
      </c>
      <c r="C294" s="274">
        <v>0</v>
      </c>
      <c r="D294" s="272"/>
    </row>
    <row r="295" spans="1:4" ht="14.25">
      <c r="A295" s="282" t="s">
        <v>402</v>
      </c>
      <c r="B295" s="273">
        <v>57</v>
      </c>
      <c r="C295" s="274">
        <v>19</v>
      </c>
      <c r="D295" s="272"/>
    </row>
    <row r="296" spans="1:4" ht="14.25">
      <c r="A296" s="278" t="s">
        <v>403</v>
      </c>
      <c r="B296" s="273">
        <v>0</v>
      </c>
      <c r="C296" s="274">
        <v>0</v>
      </c>
      <c r="D296" s="272"/>
    </row>
    <row r="297" spans="1:4" ht="14.25">
      <c r="A297" s="278" t="s">
        <v>404</v>
      </c>
      <c r="B297" s="273">
        <v>28</v>
      </c>
      <c r="C297" s="274">
        <v>28</v>
      </c>
      <c r="D297" s="272"/>
    </row>
    <row r="298" spans="1:4" ht="14.25">
      <c r="A298" s="278" t="s">
        <v>405</v>
      </c>
      <c r="B298" s="273">
        <v>0</v>
      </c>
      <c r="C298" s="274">
        <v>0</v>
      </c>
      <c r="D298" s="272"/>
    </row>
    <row r="299" spans="1:4" ht="14.25">
      <c r="A299" s="278" t="s">
        <v>278</v>
      </c>
      <c r="B299" s="273">
        <v>0</v>
      </c>
      <c r="C299" s="274">
        <v>0</v>
      </c>
      <c r="D299" s="272"/>
    </row>
    <row r="300" spans="1:4" ht="14.25">
      <c r="A300" s="278" t="s">
        <v>246</v>
      </c>
      <c r="B300" s="273">
        <v>0</v>
      </c>
      <c r="C300" s="274">
        <v>0</v>
      </c>
      <c r="D300" s="272"/>
    </row>
    <row r="301" spans="1:4" ht="14.25">
      <c r="A301" s="277" t="s">
        <v>406</v>
      </c>
      <c r="B301" s="273">
        <v>39</v>
      </c>
      <c r="C301" s="274">
        <v>0</v>
      </c>
      <c r="D301" s="272"/>
    </row>
    <row r="302" spans="1:4" ht="14.25">
      <c r="A302" s="282" t="s">
        <v>407</v>
      </c>
      <c r="B302" s="273">
        <v>0</v>
      </c>
      <c r="C302" s="274">
        <f>SUM(C303:C311)</f>
        <v>0</v>
      </c>
      <c r="D302" s="272"/>
    </row>
    <row r="303" spans="1:4" ht="14.25">
      <c r="A303" s="277" t="s">
        <v>237</v>
      </c>
      <c r="B303" s="273">
        <v>0</v>
      </c>
      <c r="C303" s="274">
        <f aca="true" t="shared" si="2" ref="C303:C335">SUM(D303:D303)</f>
        <v>0</v>
      </c>
      <c r="D303" s="272"/>
    </row>
    <row r="304" spans="1:4" ht="14.25">
      <c r="A304" s="278" t="s">
        <v>238</v>
      </c>
      <c r="B304" s="273">
        <v>0</v>
      </c>
      <c r="C304" s="274">
        <f t="shared" si="2"/>
        <v>0</v>
      </c>
      <c r="D304" s="272"/>
    </row>
    <row r="305" spans="1:4" ht="14.25">
      <c r="A305" s="278" t="s">
        <v>239</v>
      </c>
      <c r="B305" s="273">
        <v>0</v>
      </c>
      <c r="C305" s="274">
        <f t="shared" si="2"/>
        <v>0</v>
      </c>
      <c r="D305" s="272"/>
    </row>
    <row r="306" spans="1:4" ht="14.25">
      <c r="A306" s="278" t="s">
        <v>408</v>
      </c>
      <c r="B306" s="273">
        <v>0</v>
      </c>
      <c r="C306" s="274">
        <f t="shared" si="2"/>
        <v>0</v>
      </c>
      <c r="D306" s="272"/>
    </row>
    <row r="307" spans="1:4" ht="14.25">
      <c r="A307" s="279" t="s">
        <v>409</v>
      </c>
      <c r="B307" s="273">
        <v>0</v>
      </c>
      <c r="C307" s="274">
        <f t="shared" si="2"/>
        <v>0</v>
      </c>
      <c r="D307" s="272"/>
    </row>
    <row r="308" spans="1:4" ht="14.25">
      <c r="A308" s="277" t="s">
        <v>410</v>
      </c>
      <c r="B308" s="273">
        <v>0</v>
      </c>
      <c r="C308" s="274">
        <f t="shared" si="2"/>
        <v>0</v>
      </c>
      <c r="D308" s="272"/>
    </row>
    <row r="309" spans="1:4" ht="14.25">
      <c r="A309" s="277" t="s">
        <v>278</v>
      </c>
      <c r="B309" s="273">
        <v>0</v>
      </c>
      <c r="C309" s="274">
        <f t="shared" si="2"/>
        <v>0</v>
      </c>
      <c r="D309" s="272"/>
    </row>
    <row r="310" spans="1:4" ht="14.25">
      <c r="A310" s="277" t="s">
        <v>246</v>
      </c>
      <c r="B310" s="273">
        <v>0</v>
      </c>
      <c r="C310" s="274">
        <f t="shared" si="2"/>
        <v>0</v>
      </c>
      <c r="D310" s="272"/>
    </row>
    <row r="311" spans="1:4" ht="14.25">
      <c r="A311" s="277" t="s">
        <v>411</v>
      </c>
      <c r="B311" s="273">
        <v>0</v>
      </c>
      <c r="C311" s="274">
        <f t="shared" si="2"/>
        <v>0</v>
      </c>
      <c r="D311" s="272"/>
    </row>
    <row r="312" spans="1:4" ht="14.25">
      <c r="A312" s="278" t="s">
        <v>412</v>
      </c>
      <c r="B312" s="273">
        <v>0</v>
      </c>
      <c r="C312" s="274">
        <f t="shared" si="2"/>
        <v>0</v>
      </c>
      <c r="D312" s="272"/>
    </row>
    <row r="313" spans="1:4" ht="14.25">
      <c r="A313" s="278" t="s">
        <v>237</v>
      </c>
      <c r="B313" s="273">
        <v>0</v>
      </c>
      <c r="C313" s="274">
        <f t="shared" si="2"/>
        <v>0</v>
      </c>
      <c r="D313" s="272"/>
    </row>
    <row r="314" spans="1:4" ht="14.25">
      <c r="A314" s="278" t="s">
        <v>238</v>
      </c>
      <c r="B314" s="273">
        <v>0</v>
      </c>
      <c r="C314" s="274">
        <f t="shared" si="2"/>
        <v>0</v>
      </c>
      <c r="D314" s="272"/>
    </row>
    <row r="315" spans="1:4" ht="14.25">
      <c r="A315" s="277" t="s">
        <v>239</v>
      </c>
      <c r="B315" s="273">
        <v>0</v>
      </c>
      <c r="C315" s="274">
        <f t="shared" si="2"/>
        <v>0</v>
      </c>
      <c r="D315" s="272"/>
    </row>
    <row r="316" spans="1:4" ht="14.25">
      <c r="A316" s="277" t="s">
        <v>413</v>
      </c>
      <c r="B316" s="273">
        <v>0</v>
      </c>
      <c r="C316" s="274">
        <f t="shared" si="2"/>
        <v>0</v>
      </c>
      <c r="D316" s="272"/>
    </row>
    <row r="317" spans="1:4" ht="14.25">
      <c r="A317" s="277" t="s">
        <v>414</v>
      </c>
      <c r="B317" s="273">
        <v>0</v>
      </c>
      <c r="C317" s="274">
        <f t="shared" si="2"/>
        <v>0</v>
      </c>
      <c r="D317" s="272"/>
    </row>
    <row r="318" spans="1:4" ht="14.25">
      <c r="A318" s="278" t="s">
        <v>415</v>
      </c>
      <c r="B318" s="273">
        <v>0</v>
      </c>
      <c r="C318" s="274">
        <f t="shared" si="2"/>
        <v>0</v>
      </c>
      <c r="D318" s="272"/>
    </row>
    <row r="319" spans="1:4" ht="14.25">
      <c r="A319" s="278" t="s">
        <v>278</v>
      </c>
      <c r="B319" s="273">
        <v>0</v>
      </c>
      <c r="C319" s="274">
        <f t="shared" si="2"/>
        <v>0</v>
      </c>
      <c r="D319" s="272"/>
    </row>
    <row r="320" spans="1:4" ht="14.25">
      <c r="A320" s="278" t="s">
        <v>246</v>
      </c>
      <c r="B320" s="273">
        <v>0</v>
      </c>
      <c r="C320" s="274">
        <f t="shared" si="2"/>
        <v>0</v>
      </c>
      <c r="D320" s="272"/>
    </row>
    <row r="321" spans="1:4" ht="14.25">
      <c r="A321" s="278" t="s">
        <v>416</v>
      </c>
      <c r="B321" s="273">
        <v>0</v>
      </c>
      <c r="C321" s="274">
        <f t="shared" si="2"/>
        <v>0</v>
      </c>
      <c r="D321" s="272"/>
    </row>
    <row r="322" spans="1:4" ht="14.25">
      <c r="A322" s="279" t="s">
        <v>417</v>
      </c>
      <c r="B322" s="273">
        <v>0</v>
      </c>
      <c r="C322" s="274">
        <f t="shared" si="2"/>
        <v>0</v>
      </c>
      <c r="D322" s="272"/>
    </row>
    <row r="323" spans="1:4" ht="14.25">
      <c r="A323" s="277" t="s">
        <v>237</v>
      </c>
      <c r="B323" s="273">
        <v>0</v>
      </c>
      <c r="C323" s="274">
        <f t="shared" si="2"/>
        <v>0</v>
      </c>
      <c r="D323" s="272"/>
    </row>
    <row r="324" spans="1:4" ht="14.25">
      <c r="A324" s="277" t="s">
        <v>238</v>
      </c>
      <c r="B324" s="273">
        <v>0</v>
      </c>
      <c r="C324" s="274">
        <f t="shared" si="2"/>
        <v>0</v>
      </c>
      <c r="D324" s="272"/>
    </row>
    <row r="325" spans="1:4" ht="14.25">
      <c r="A325" s="282" t="s">
        <v>239</v>
      </c>
      <c r="B325" s="273">
        <v>0</v>
      </c>
      <c r="C325" s="274">
        <f t="shared" si="2"/>
        <v>0</v>
      </c>
      <c r="D325" s="272"/>
    </row>
    <row r="326" spans="1:4" ht="14.25">
      <c r="A326" s="283" t="s">
        <v>418</v>
      </c>
      <c r="B326" s="273">
        <v>0</v>
      </c>
      <c r="C326" s="274">
        <f t="shared" si="2"/>
        <v>0</v>
      </c>
      <c r="D326" s="272"/>
    </row>
    <row r="327" spans="1:4" ht="14.25">
      <c r="A327" s="278" t="s">
        <v>419</v>
      </c>
      <c r="B327" s="273">
        <v>0</v>
      </c>
      <c r="C327" s="274">
        <f t="shared" si="2"/>
        <v>0</v>
      </c>
      <c r="D327" s="272"/>
    </row>
    <row r="328" spans="1:4" ht="14.25">
      <c r="A328" s="278" t="s">
        <v>246</v>
      </c>
      <c r="B328" s="273">
        <v>0</v>
      </c>
      <c r="C328" s="274">
        <f t="shared" si="2"/>
        <v>0</v>
      </c>
      <c r="D328" s="272"/>
    </row>
    <row r="329" spans="1:4" ht="14.25">
      <c r="A329" s="277" t="s">
        <v>420</v>
      </c>
      <c r="B329" s="273">
        <v>0</v>
      </c>
      <c r="C329" s="274">
        <f t="shared" si="2"/>
        <v>0</v>
      </c>
      <c r="D329" s="272"/>
    </row>
    <row r="330" spans="1:4" ht="14.25">
      <c r="A330" s="277" t="s">
        <v>421</v>
      </c>
      <c r="B330" s="273">
        <v>0</v>
      </c>
      <c r="C330" s="274">
        <f t="shared" si="2"/>
        <v>0</v>
      </c>
      <c r="D330" s="272"/>
    </row>
    <row r="331" spans="1:4" ht="14.25">
      <c r="A331" s="277" t="s">
        <v>237</v>
      </c>
      <c r="B331" s="273">
        <v>0</v>
      </c>
      <c r="C331" s="274">
        <f t="shared" si="2"/>
        <v>0</v>
      </c>
      <c r="D331" s="272"/>
    </row>
    <row r="332" spans="1:4" ht="14.25">
      <c r="A332" s="278" t="s">
        <v>238</v>
      </c>
      <c r="B332" s="273">
        <v>0</v>
      </c>
      <c r="C332" s="274">
        <f t="shared" si="2"/>
        <v>0</v>
      </c>
      <c r="D332" s="272"/>
    </row>
    <row r="333" spans="1:4" ht="14.25">
      <c r="A333" s="277" t="s">
        <v>278</v>
      </c>
      <c r="B333" s="273">
        <v>0</v>
      </c>
      <c r="C333" s="274">
        <f t="shared" si="2"/>
        <v>0</v>
      </c>
      <c r="D333" s="272"/>
    </row>
    <row r="334" spans="1:4" ht="14.25">
      <c r="A334" s="278" t="s">
        <v>422</v>
      </c>
      <c r="B334" s="273">
        <v>0</v>
      </c>
      <c r="C334" s="274">
        <f t="shared" si="2"/>
        <v>0</v>
      </c>
      <c r="D334" s="272"/>
    </row>
    <row r="335" spans="1:4" ht="14.25">
      <c r="A335" s="277" t="s">
        <v>423</v>
      </c>
      <c r="B335" s="273">
        <v>0</v>
      </c>
      <c r="C335" s="274">
        <f t="shared" si="2"/>
        <v>0</v>
      </c>
      <c r="D335" s="272"/>
    </row>
    <row r="336" spans="1:4" ht="14.25">
      <c r="A336" s="277" t="s">
        <v>424</v>
      </c>
      <c r="B336" s="273">
        <f>SUM(B337:B338)</f>
        <v>20</v>
      </c>
      <c r="C336" s="274">
        <f>SUM(C337:C338)</f>
        <v>0</v>
      </c>
      <c r="D336" s="272"/>
    </row>
    <row r="337" spans="1:4" ht="14.25">
      <c r="A337" s="277" t="s">
        <v>425</v>
      </c>
      <c r="B337" s="273">
        <v>0</v>
      </c>
      <c r="C337" s="274">
        <v>0</v>
      </c>
      <c r="D337" s="272"/>
    </row>
    <row r="338" spans="1:4" ht="14.25">
      <c r="A338" s="277" t="s">
        <v>426</v>
      </c>
      <c r="B338" s="273">
        <v>20</v>
      </c>
      <c r="C338" s="274">
        <v>0</v>
      </c>
      <c r="D338" s="272"/>
    </row>
    <row r="339" spans="1:4" ht="14.25">
      <c r="A339" s="279" t="s">
        <v>41</v>
      </c>
      <c r="B339" s="273">
        <f>B340+B345+B352+B358+B364+B368+B372+B376+B382+B389</f>
        <v>96169</v>
      </c>
      <c r="C339" s="274">
        <f>C340+C345+C352+C358+C364+C368+C372+C376+C382+C389</f>
        <v>82711</v>
      </c>
      <c r="D339" s="272"/>
    </row>
    <row r="340" spans="1:4" ht="14.25">
      <c r="A340" s="278" t="s">
        <v>427</v>
      </c>
      <c r="B340" s="273">
        <f>SUM(B341:B344)</f>
        <v>1222</v>
      </c>
      <c r="C340" s="274">
        <f>SUM(C341:C344)</f>
        <v>961</v>
      </c>
      <c r="D340" s="272"/>
    </row>
    <row r="341" spans="1:4" ht="14.25">
      <c r="A341" s="277" t="s">
        <v>237</v>
      </c>
      <c r="B341" s="273">
        <v>660</v>
      </c>
      <c r="C341" s="274">
        <v>400</v>
      </c>
      <c r="D341" s="272"/>
    </row>
    <row r="342" spans="1:4" ht="14.25">
      <c r="A342" s="277" t="s">
        <v>238</v>
      </c>
      <c r="B342" s="273">
        <v>60</v>
      </c>
      <c r="C342" s="274">
        <v>139</v>
      </c>
      <c r="D342" s="272"/>
    </row>
    <row r="343" spans="1:4" ht="14.25">
      <c r="A343" s="277" t="s">
        <v>239</v>
      </c>
      <c r="B343" s="273">
        <v>0</v>
      </c>
      <c r="C343" s="274">
        <v>0</v>
      </c>
      <c r="D343" s="272"/>
    </row>
    <row r="344" spans="1:4" ht="14.25">
      <c r="A344" s="283" t="s">
        <v>428</v>
      </c>
      <c r="B344" s="273">
        <v>502</v>
      </c>
      <c r="C344" s="274">
        <v>422</v>
      </c>
      <c r="D344" s="272"/>
    </row>
    <row r="345" spans="1:4" ht="14.25">
      <c r="A345" s="277" t="s">
        <v>429</v>
      </c>
      <c r="B345" s="273">
        <f>SUM(B346:B351)</f>
        <v>87332</v>
      </c>
      <c r="C345" s="274">
        <f>SUM(C346:C351)</f>
        <v>78270</v>
      </c>
      <c r="D345" s="272"/>
    </row>
    <row r="346" spans="1:4" ht="14.25">
      <c r="A346" s="277" t="s">
        <v>430</v>
      </c>
      <c r="B346" s="273">
        <v>2065</v>
      </c>
      <c r="C346" s="274">
        <v>1925</v>
      </c>
      <c r="D346" s="272"/>
    </row>
    <row r="347" spans="1:4" ht="14.25">
      <c r="A347" s="277" t="s">
        <v>431</v>
      </c>
      <c r="B347" s="273">
        <v>43250</v>
      </c>
      <c r="C347" s="274">
        <v>44021</v>
      </c>
      <c r="D347" s="272"/>
    </row>
    <row r="348" spans="1:4" ht="14.25">
      <c r="A348" s="278" t="s">
        <v>432</v>
      </c>
      <c r="B348" s="273">
        <v>14273</v>
      </c>
      <c r="C348" s="274">
        <v>19545</v>
      </c>
      <c r="D348" s="272"/>
    </row>
    <row r="349" spans="1:4" ht="14.25">
      <c r="A349" s="278" t="s">
        <v>433</v>
      </c>
      <c r="B349" s="273">
        <v>19341</v>
      </c>
      <c r="C349" s="274">
        <v>12779</v>
      </c>
      <c r="D349" s="272"/>
    </row>
    <row r="350" spans="1:4" ht="14.25">
      <c r="A350" s="278" t="s">
        <v>434</v>
      </c>
      <c r="B350" s="273">
        <v>629</v>
      </c>
      <c r="C350" s="274">
        <v>0</v>
      </c>
      <c r="D350" s="272"/>
    </row>
    <row r="351" spans="1:4" ht="14.25">
      <c r="A351" s="277" t="s">
        <v>435</v>
      </c>
      <c r="B351" s="273">
        <v>7774</v>
      </c>
      <c r="C351" s="274">
        <v>0</v>
      </c>
      <c r="D351" s="272"/>
    </row>
    <row r="352" spans="1:4" ht="14.25">
      <c r="A352" s="277" t="s">
        <v>436</v>
      </c>
      <c r="B352" s="273">
        <f>SUM(B353:B357)</f>
        <v>3485</v>
      </c>
      <c r="C352" s="274">
        <f>SUM(C353:C357)</f>
        <v>3155</v>
      </c>
      <c r="D352" s="272"/>
    </row>
    <row r="353" spans="1:4" ht="14.25">
      <c r="A353" s="277" t="s">
        <v>437</v>
      </c>
      <c r="B353" s="273">
        <v>0</v>
      </c>
      <c r="C353" s="274">
        <v>0</v>
      </c>
      <c r="D353" s="272"/>
    </row>
    <row r="354" spans="1:4" ht="14.25">
      <c r="A354" s="277" t="s">
        <v>438</v>
      </c>
      <c r="B354" s="273">
        <v>3435</v>
      </c>
      <c r="C354" s="274">
        <v>3155</v>
      </c>
      <c r="D354" s="272"/>
    </row>
    <row r="355" spans="1:4" ht="14.25">
      <c r="A355" s="277" t="s">
        <v>439</v>
      </c>
      <c r="B355" s="273">
        <v>0</v>
      </c>
      <c r="C355" s="274">
        <v>0</v>
      </c>
      <c r="D355" s="272"/>
    </row>
    <row r="356" spans="1:4" ht="14.25">
      <c r="A356" s="278" t="s">
        <v>440</v>
      </c>
      <c r="B356" s="273">
        <v>0</v>
      </c>
      <c r="C356" s="274">
        <v>0</v>
      </c>
      <c r="D356" s="272"/>
    </row>
    <row r="357" spans="1:4" ht="14.25">
      <c r="A357" s="278" t="s">
        <v>441</v>
      </c>
      <c r="B357" s="273">
        <v>50</v>
      </c>
      <c r="C357" s="274">
        <v>0</v>
      </c>
      <c r="D357" s="272"/>
    </row>
    <row r="358" spans="1:4" ht="14.25">
      <c r="A358" s="279" t="s">
        <v>442</v>
      </c>
      <c r="B358" s="273">
        <f>SUM(B359:B363)</f>
        <v>79</v>
      </c>
      <c r="C358" s="274">
        <f>SUM(C359:C363)</f>
        <v>80</v>
      </c>
      <c r="D358" s="272"/>
    </row>
    <row r="359" spans="1:4" ht="14.25">
      <c r="A359" s="277" t="s">
        <v>443</v>
      </c>
      <c r="B359" s="273">
        <v>0</v>
      </c>
      <c r="C359" s="274">
        <v>0</v>
      </c>
      <c r="D359" s="272"/>
    </row>
    <row r="360" spans="1:4" ht="14.25">
      <c r="A360" s="277" t="s">
        <v>444</v>
      </c>
      <c r="B360" s="273">
        <v>0</v>
      </c>
      <c r="C360" s="274">
        <v>0</v>
      </c>
      <c r="D360" s="272"/>
    </row>
    <row r="361" spans="1:4" ht="14.25">
      <c r="A361" s="277" t="s">
        <v>445</v>
      </c>
      <c r="B361" s="273">
        <v>0</v>
      </c>
      <c r="C361" s="274">
        <v>0</v>
      </c>
      <c r="D361" s="272"/>
    </row>
    <row r="362" spans="1:4" ht="14.25">
      <c r="A362" s="278" t="s">
        <v>446</v>
      </c>
      <c r="B362" s="273">
        <v>79</v>
      </c>
      <c r="C362" s="274">
        <v>80</v>
      </c>
      <c r="D362" s="272"/>
    </row>
    <row r="363" spans="1:4" ht="14.25">
      <c r="A363" s="278" t="s">
        <v>447</v>
      </c>
      <c r="B363" s="273">
        <v>0</v>
      </c>
      <c r="C363" s="274">
        <v>0</v>
      </c>
      <c r="D363" s="272"/>
    </row>
    <row r="364" spans="1:4" ht="14.25">
      <c r="A364" s="278" t="s">
        <v>448</v>
      </c>
      <c r="B364" s="273">
        <v>0</v>
      </c>
      <c r="C364" s="274">
        <f aca="true" t="shared" si="3" ref="C364:C371">SUM(D364:D364)</f>
        <v>0</v>
      </c>
      <c r="D364" s="272"/>
    </row>
    <row r="365" spans="1:4" ht="14.25">
      <c r="A365" s="277" t="s">
        <v>449</v>
      </c>
      <c r="B365" s="273">
        <v>0</v>
      </c>
      <c r="C365" s="274">
        <f t="shared" si="3"/>
        <v>0</v>
      </c>
      <c r="D365" s="272"/>
    </row>
    <row r="366" spans="1:4" ht="14.25">
      <c r="A366" s="277" t="s">
        <v>450</v>
      </c>
      <c r="B366" s="273">
        <v>0</v>
      </c>
      <c r="C366" s="274">
        <f t="shared" si="3"/>
        <v>0</v>
      </c>
      <c r="D366" s="272"/>
    </row>
    <row r="367" spans="1:4" ht="14.25">
      <c r="A367" s="277" t="s">
        <v>451</v>
      </c>
      <c r="B367" s="273">
        <v>0</v>
      </c>
      <c r="C367" s="274">
        <f t="shared" si="3"/>
        <v>0</v>
      </c>
      <c r="D367" s="272"/>
    </row>
    <row r="368" spans="1:4" ht="14.25">
      <c r="A368" s="278" t="s">
        <v>452</v>
      </c>
      <c r="B368" s="273">
        <v>0</v>
      </c>
      <c r="C368" s="274">
        <f t="shared" si="3"/>
        <v>0</v>
      </c>
      <c r="D368" s="272"/>
    </row>
    <row r="369" spans="1:4" ht="14.25">
      <c r="A369" s="278" t="s">
        <v>453</v>
      </c>
      <c r="B369" s="273">
        <v>0</v>
      </c>
      <c r="C369" s="274">
        <f t="shared" si="3"/>
        <v>0</v>
      </c>
      <c r="D369" s="272"/>
    </row>
    <row r="370" spans="1:4" ht="14.25">
      <c r="A370" s="278" t="s">
        <v>454</v>
      </c>
      <c r="B370" s="273">
        <v>0</v>
      </c>
      <c r="C370" s="274">
        <f t="shared" si="3"/>
        <v>0</v>
      </c>
      <c r="D370" s="272"/>
    </row>
    <row r="371" spans="1:4" ht="14.25">
      <c r="A371" s="279" t="s">
        <v>455</v>
      </c>
      <c r="B371" s="273">
        <v>0</v>
      </c>
      <c r="C371" s="274">
        <f t="shared" si="3"/>
        <v>0</v>
      </c>
      <c r="D371" s="272"/>
    </row>
    <row r="372" spans="1:4" ht="14.25">
      <c r="A372" s="277" t="s">
        <v>456</v>
      </c>
      <c r="B372" s="273">
        <f>SUM(B373:B375)</f>
        <v>66</v>
      </c>
      <c r="C372" s="274">
        <f>SUM(C373:C375)</f>
        <v>0</v>
      </c>
      <c r="D372" s="272"/>
    </row>
    <row r="373" spans="1:4" ht="14.25">
      <c r="A373" s="277" t="s">
        <v>457</v>
      </c>
      <c r="B373" s="273">
        <v>66</v>
      </c>
      <c r="C373" s="274">
        <v>0</v>
      </c>
      <c r="D373" s="272"/>
    </row>
    <row r="374" spans="1:4" ht="14.25">
      <c r="A374" s="277" t="s">
        <v>458</v>
      </c>
      <c r="B374" s="273">
        <v>0</v>
      </c>
      <c r="C374" s="274">
        <v>0</v>
      </c>
      <c r="D374" s="272"/>
    </row>
    <row r="375" spans="1:4" ht="14.25">
      <c r="A375" s="278" t="s">
        <v>459</v>
      </c>
      <c r="B375" s="273">
        <v>0</v>
      </c>
      <c r="C375" s="274">
        <v>0</v>
      </c>
      <c r="D375" s="272"/>
    </row>
    <row r="376" spans="1:4" ht="14.25">
      <c r="A376" s="278" t="s">
        <v>460</v>
      </c>
      <c r="B376" s="273">
        <f>SUM(B377:B381)</f>
        <v>268</v>
      </c>
      <c r="C376" s="274">
        <f>SUM(C377:C381)</f>
        <v>230</v>
      </c>
      <c r="D376" s="272"/>
    </row>
    <row r="377" spans="1:4" ht="14.25">
      <c r="A377" s="278" t="s">
        <v>461</v>
      </c>
      <c r="B377" s="273">
        <v>0</v>
      </c>
      <c r="C377" s="274">
        <v>0</v>
      </c>
      <c r="D377" s="272"/>
    </row>
    <row r="378" spans="1:4" ht="14.25">
      <c r="A378" s="277" t="s">
        <v>462</v>
      </c>
      <c r="B378" s="273">
        <v>268</v>
      </c>
      <c r="C378" s="274">
        <v>230</v>
      </c>
      <c r="D378" s="272"/>
    </row>
    <row r="379" spans="1:4" ht="14.25">
      <c r="A379" s="277" t="s">
        <v>463</v>
      </c>
      <c r="B379" s="273">
        <v>0</v>
      </c>
      <c r="C379" s="274">
        <v>0</v>
      </c>
      <c r="D379" s="272"/>
    </row>
    <row r="380" spans="1:4" ht="14.25">
      <c r="A380" s="277" t="s">
        <v>464</v>
      </c>
      <c r="B380" s="273">
        <v>0</v>
      </c>
      <c r="C380" s="274">
        <v>0</v>
      </c>
      <c r="D380" s="272"/>
    </row>
    <row r="381" spans="1:4" ht="14.25">
      <c r="A381" s="277" t="s">
        <v>465</v>
      </c>
      <c r="B381" s="273">
        <v>0</v>
      </c>
      <c r="C381" s="274">
        <v>0</v>
      </c>
      <c r="D381" s="272"/>
    </row>
    <row r="382" spans="1:4" ht="14.25">
      <c r="A382" s="277" t="s">
        <v>466</v>
      </c>
      <c r="B382" s="273">
        <f>SUM(B383:B388)</f>
        <v>912</v>
      </c>
      <c r="C382" s="274">
        <f>SUM(C383:C388)</f>
        <v>0</v>
      </c>
      <c r="D382" s="272"/>
    </row>
    <row r="383" spans="1:4" ht="14.25">
      <c r="A383" s="278" t="s">
        <v>467</v>
      </c>
      <c r="B383" s="273">
        <v>0</v>
      </c>
      <c r="C383" s="274">
        <v>0</v>
      </c>
      <c r="D383" s="272"/>
    </row>
    <row r="384" spans="1:4" ht="14.25">
      <c r="A384" s="278" t="s">
        <v>468</v>
      </c>
      <c r="B384" s="273">
        <v>0</v>
      </c>
      <c r="C384" s="274">
        <v>0</v>
      </c>
      <c r="D384" s="272"/>
    </row>
    <row r="385" spans="1:4" ht="14.25">
      <c r="A385" s="278" t="s">
        <v>469</v>
      </c>
      <c r="B385" s="273">
        <v>0</v>
      </c>
      <c r="C385" s="274">
        <v>0</v>
      </c>
      <c r="D385" s="272"/>
    </row>
    <row r="386" spans="1:4" ht="14.25">
      <c r="A386" s="279" t="s">
        <v>470</v>
      </c>
      <c r="B386" s="273">
        <v>0</v>
      </c>
      <c r="C386" s="274">
        <v>0</v>
      </c>
      <c r="D386" s="272"/>
    </row>
    <row r="387" spans="1:4" ht="14.25">
      <c r="A387" s="277" t="s">
        <v>471</v>
      </c>
      <c r="B387" s="273">
        <v>0</v>
      </c>
      <c r="C387" s="274">
        <v>0</v>
      </c>
      <c r="D387" s="272"/>
    </row>
    <row r="388" spans="1:4" ht="14.25">
      <c r="A388" s="277" t="s">
        <v>472</v>
      </c>
      <c r="B388" s="273">
        <v>912</v>
      </c>
      <c r="C388" s="274">
        <v>0</v>
      </c>
      <c r="D388" s="272"/>
    </row>
    <row r="389" spans="1:4" ht="14.25">
      <c r="A389" s="277" t="s">
        <v>473</v>
      </c>
      <c r="B389" s="273">
        <f>SUM(B390)</f>
        <v>2805</v>
      </c>
      <c r="C389" s="274">
        <f>SUM(C390)</f>
        <v>15</v>
      </c>
      <c r="D389" s="272"/>
    </row>
    <row r="390" spans="1:4" ht="14.25">
      <c r="A390" s="285" t="s">
        <v>474</v>
      </c>
      <c r="B390" s="273">
        <v>2805</v>
      </c>
      <c r="C390" s="274">
        <v>15</v>
      </c>
      <c r="D390" s="272"/>
    </row>
    <row r="391" spans="1:4" ht="14.25">
      <c r="A391" s="279" t="s">
        <v>42</v>
      </c>
      <c r="B391" s="273">
        <f>B392+B397+B406+B412+B416+B421+B426+B433+B437+B441</f>
        <v>800</v>
      </c>
      <c r="C391" s="274">
        <f>C392+C397+C406+C412+C416+C421+C426+C433+C437+C441</f>
        <v>198</v>
      </c>
      <c r="D391" s="272"/>
    </row>
    <row r="392" spans="1:4" ht="14.25">
      <c r="A392" s="278" t="s">
        <v>475</v>
      </c>
      <c r="B392" s="273">
        <f>SUM(B393:B396)</f>
        <v>140</v>
      </c>
      <c r="C392" s="274">
        <f>SUM(C393:C396)</f>
        <v>185</v>
      </c>
      <c r="D392" s="272"/>
    </row>
    <row r="393" spans="1:4" ht="14.25">
      <c r="A393" s="277" t="s">
        <v>237</v>
      </c>
      <c r="B393" s="273">
        <v>77</v>
      </c>
      <c r="C393" s="274">
        <v>57</v>
      </c>
      <c r="D393" s="272"/>
    </row>
    <row r="394" spans="1:4" ht="14.25">
      <c r="A394" s="277" t="s">
        <v>238</v>
      </c>
      <c r="B394" s="273">
        <v>63</v>
      </c>
      <c r="C394" s="274">
        <v>128</v>
      </c>
      <c r="D394" s="272"/>
    </row>
    <row r="395" spans="1:4" ht="14.25">
      <c r="A395" s="277" t="s">
        <v>239</v>
      </c>
      <c r="B395" s="273">
        <v>0</v>
      </c>
      <c r="C395" s="274"/>
      <c r="D395" s="272"/>
    </row>
    <row r="396" spans="1:4" ht="14.25">
      <c r="A396" s="278" t="s">
        <v>476</v>
      </c>
      <c r="B396" s="273">
        <v>0</v>
      </c>
      <c r="C396" s="274"/>
      <c r="D396" s="272"/>
    </row>
    <row r="397" spans="1:4" ht="14.25">
      <c r="A397" s="277" t="s">
        <v>477</v>
      </c>
      <c r="B397" s="273">
        <v>0</v>
      </c>
      <c r="C397" s="274">
        <f aca="true" t="shared" si="4" ref="C397:C433">SUM(D397:D397)</f>
        <v>0</v>
      </c>
      <c r="D397" s="272"/>
    </row>
    <row r="398" spans="1:4" ht="14.25">
      <c r="A398" s="277" t="s">
        <v>478</v>
      </c>
      <c r="B398" s="273">
        <v>0</v>
      </c>
      <c r="C398" s="274">
        <f t="shared" si="4"/>
        <v>0</v>
      </c>
      <c r="D398" s="272"/>
    </row>
    <row r="399" spans="1:4" ht="14.25">
      <c r="A399" s="279" t="s">
        <v>479</v>
      </c>
      <c r="B399" s="273">
        <v>0</v>
      </c>
      <c r="C399" s="274">
        <f t="shared" si="4"/>
        <v>0</v>
      </c>
      <c r="D399" s="272"/>
    </row>
    <row r="400" spans="1:4" ht="14.25">
      <c r="A400" s="277" t="s">
        <v>480</v>
      </c>
      <c r="B400" s="273">
        <v>0</v>
      </c>
      <c r="C400" s="274">
        <f t="shared" si="4"/>
        <v>0</v>
      </c>
      <c r="D400" s="272"/>
    </row>
    <row r="401" spans="1:4" ht="14.25">
      <c r="A401" s="277" t="s">
        <v>481</v>
      </c>
      <c r="B401" s="273">
        <v>0</v>
      </c>
      <c r="C401" s="274">
        <f t="shared" si="4"/>
        <v>0</v>
      </c>
      <c r="D401" s="272"/>
    </row>
    <row r="402" spans="1:4" ht="14.25">
      <c r="A402" s="277" t="s">
        <v>482</v>
      </c>
      <c r="B402" s="273">
        <v>0</v>
      </c>
      <c r="C402" s="274">
        <f t="shared" si="4"/>
        <v>0</v>
      </c>
      <c r="D402" s="272"/>
    </row>
    <row r="403" spans="1:4" ht="14.25">
      <c r="A403" s="278" t="s">
        <v>483</v>
      </c>
      <c r="B403" s="273">
        <v>0</v>
      </c>
      <c r="C403" s="274">
        <f t="shared" si="4"/>
        <v>0</v>
      </c>
      <c r="D403" s="272"/>
    </row>
    <row r="404" spans="1:4" ht="14.25">
      <c r="A404" s="278" t="s">
        <v>484</v>
      </c>
      <c r="B404" s="273">
        <v>0</v>
      </c>
      <c r="C404" s="274">
        <f t="shared" si="4"/>
        <v>0</v>
      </c>
      <c r="D404" s="272"/>
    </row>
    <row r="405" spans="1:4" ht="14.25">
      <c r="A405" s="278" t="s">
        <v>485</v>
      </c>
      <c r="B405" s="273">
        <v>0</v>
      </c>
      <c r="C405" s="274">
        <f t="shared" si="4"/>
        <v>0</v>
      </c>
      <c r="D405" s="272"/>
    </row>
    <row r="406" spans="1:4" ht="14.25">
      <c r="A406" s="278" t="s">
        <v>486</v>
      </c>
      <c r="B406" s="273">
        <v>0</v>
      </c>
      <c r="C406" s="274">
        <f t="shared" si="4"/>
        <v>0</v>
      </c>
      <c r="D406" s="272"/>
    </row>
    <row r="407" spans="1:4" ht="14.25">
      <c r="A407" s="277" t="s">
        <v>478</v>
      </c>
      <c r="B407" s="273">
        <v>0</v>
      </c>
      <c r="C407" s="274">
        <f t="shared" si="4"/>
        <v>0</v>
      </c>
      <c r="D407" s="272"/>
    </row>
    <row r="408" spans="1:4" ht="14.25">
      <c r="A408" s="277" t="s">
        <v>487</v>
      </c>
      <c r="B408" s="273">
        <v>0</v>
      </c>
      <c r="C408" s="274">
        <f t="shared" si="4"/>
        <v>0</v>
      </c>
      <c r="D408" s="272"/>
    </row>
    <row r="409" spans="1:4" ht="14.25">
      <c r="A409" s="277" t="s">
        <v>488</v>
      </c>
      <c r="B409" s="273">
        <v>0</v>
      </c>
      <c r="C409" s="274">
        <f t="shared" si="4"/>
        <v>0</v>
      </c>
      <c r="D409" s="272"/>
    </row>
    <row r="410" spans="1:4" ht="14.25">
      <c r="A410" s="278" t="s">
        <v>489</v>
      </c>
      <c r="B410" s="273">
        <v>0</v>
      </c>
      <c r="C410" s="274">
        <f t="shared" si="4"/>
        <v>0</v>
      </c>
      <c r="D410" s="272"/>
    </row>
    <row r="411" spans="1:4" ht="14.25">
      <c r="A411" s="278" t="s">
        <v>490</v>
      </c>
      <c r="B411" s="273">
        <v>0</v>
      </c>
      <c r="C411" s="274">
        <f t="shared" si="4"/>
        <v>0</v>
      </c>
      <c r="D411" s="272"/>
    </row>
    <row r="412" spans="1:4" ht="14.25">
      <c r="A412" s="278" t="s">
        <v>491</v>
      </c>
      <c r="B412" s="273">
        <f>SUM(B413:B415)</f>
        <v>303</v>
      </c>
      <c r="C412" s="274">
        <f>SUM(C413:C415)</f>
        <v>0</v>
      </c>
      <c r="D412" s="272"/>
    </row>
    <row r="413" spans="1:4" ht="14.25">
      <c r="A413" s="279" t="s">
        <v>478</v>
      </c>
      <c r="B413" s="273">
        <v>0</v>
      </c>
      <c r="C413" s="274">
        <v>0</v>
      </c>
      <c r="D413" s="272"/>
    </row>
    <row r="414" spans="1:4" ht="14.25">
      <c r="A414" s="277" t="s">
        <v>492</v>
      </c>
      <c r="B414" s="273">
        <v>303</v>
      </c>
      <c r="C414" s="274">
        <v>0</v>
      </c>
      <c r="D414" s="272"/>
    </row>
    <row r="415" spans="1:4" ht="14.25">
      <c r="A415" s="278" t="s">
        <v>493</v>
      </c>
      <c r="B415" s="273">
        <v>0</v>
      </c>
      <c r="C415" s="274">
        <v>0</v>
      </c>
      <c r="D415" s="272"/>
    </row>
    <row r="416" spans="1:4" ht="14.25">
      <c r="A416" s="278" t="s">
        <v>494</v>
      </c>
      <c r="B416" s="273">
        <v>0</v>
      </c>
      <c r="C416" s="274">
        <f t="shared" si="4"/>
        <v>0</v>
      </c>
      <c r="D416" s="272"/>
    </row>
    <row r="417" spans="1:4" ht="14.25">
      <c r="A417" s="278" t="s">
        <v>478</v>
      </c>
      <c r="B417" s="273">
        <v>0</v>
      </c>
      <c r="C417" s="274">
        <f t="shared" si="4"/>
        <v>0</v>
      </c>
      <c r="D417" s="272"/>
    </row>
    <row r="418" spans="1:4" ht="14.25">
      <c r="A418" s="277" t="s">
        <v>495</v>
      </c>
      <c r="B418" s="273">
        <v>0</v>
      </c>
      <c r="C418" s="274">
        <f t="shared" si="4"/>
        <v>0</v>
      </c>
      <c r="D418" s="272"/>
    </row>
    <row r="419" spans="1:4" ht="14.25">
      <c r="A419" s="277" t="s">
        <v>496</v>
      </c>
      <c r="B419" s="273">
        <v>0</v>
      </c>
      <c r="C419" s="274">
        <f t="shared" si="4"/>
        <v>0</v>
      </c>
      <c r="D419" s="272"/>
    </row>
    <row r="420" spans="1:4" ht="14.25">
      <c r="A420" s="277" t="s">
        <v>497</v>
      </c>
      <c r="B420" s="273">
        <v>0</v>
      </c>
      <c r="C420" s="274">
        <f t="shared" si="4"/>
        <v>0</v>
      </c>
      <c r="D420" s="272"/>
    </row>
    <row r="421" spans="1:4" ht="14.25">
      <c r="A421" s="278" t="s">
        <v>498</v>
      </c>
      <c r="B421" s="273">
        <v>0</v>
      </c>
      <c r="C421" s="274">
        <f t="shared" si="4"/>
        <v>0</v>
      </c>
      <c r="D421" s="272"/>
    </row>
    <row r="422" spans="1:4" ht="14.25">
      <c r="A422" s="278" t="s">
        <v>499</v>
      </c>
      <c r="B422" s="273">
        <v>0</v>
      </c>
      <c r="C422" s="274">
        <f t="shared" si="4"/>
        <v>0</v>
      </c>
      <c r="D422" s="272"/>
    </row>
    <row r="423" spans="1:4" ht="14.25">
      <c r="A423" s="278" t="s">
        <v>500</v>
      </c>
      <c r="B423" s="273">
        <v>0</v>
      </c>
      <c r="C423" s="274">
        <f t="shared" si="4"/>
        <v>0</v>
      </c>
      <c r="D423" s="272"/>
    </row>
    <row r="424" spans="1:4" ht="14.25">
      <c r="A424" s="278" t="s">
        <v>501</v>
      </c>
      <c r="B424" s="273">
        <v>0</v>
      </c>
      <c r="C424" s="274">
        <f t="shared" si="4"/>
        <v>0</v>
      </c>
      <c r="D424" s="272"/>
    </row>
    <row r="425" spans="1:4" ht="14.25">
      <c r="A425" s="278" t="s">
        <v>502</v>
      </c>
      <c r="B425" s="273">
        <v>0</v>
      </c>
      <c r="C425" s="274">
        <f t="shared" si="4"/>
        <v>0</v>
      </c>
      <c r="D425" s="272"/>
    </row>
    <row r="426" spans="1:4" ht="14.25">
      <c r="A426" s="277" t="s">
        <v>503</v>
      </c>
      <c r="B426" s="273">
        <f>SUM(B427:B432)</f>
        <v>192</v>
      </c>
      <c r="C426" s="274">
        <f>SUM(C427:C432)</f>
        <v>13</v>
      </c>
      <c r="D426" s="272"/>
    </row>
    <row r="427" spans="1:4" ht="14.25">
      <c r="A427" s="277" t="s">
        <v>478</v>
      </c>
      <c r="B427" s="273">
        <v>32</v>
      </c>
      <c r="C427" s="274">
        <v>13</v>
      </c>
      <c r="D427" s="272"/>
    </row>
    <row r="428" spans="1:4" ht="14.25">
      <c r="A428" s="278" t="s">
        <v>504</v>
      </c>
      <c r="B428" s="273">
        <v>30</v>
      </c>
      <c r="C428" s="274">
        <v>0</v>
      </c>
      <c r="D428" s="272"/>
    </row>
    <row r="429" spans="1:4" ht="14.25">
      <c r="A429" s="278" t="s">
        <v>505</v>
      </c>
      <c r="B429" s="273">
        <v>0</v>
      </c>
      <c r="C429" s="274">
        <v>0</v>
      </c>
      <c r="D429" s="272"/>
    </row>
    <row r="430" spans="1:4" ht="14.25">
      <c r="A430" s="278" t="s">
        <v>506</v>
      </c>
      <c r="B430" s="273">
        <v>0</v>
      </c>
      <c r="C430" s="274">
        <v>0</v>
      </c>
      <c r="D430" s="272"/>
    </row>
    <row r="431" spans="1:4" ht="14.25">
      <c r="A431" s="277" t="s">
        <v>507</v>
      </c>
      <c r="B431" s="273">
        <v>70</v>
      </c>
      <c r="C431" s="274">
        <v>0</v>
      </c>
      <c r="D431" s="272"/>
    </row>
    <row r="432" spans="1:4" ht="14.25">
      <c r="A432" s="277" t="s">
        <v>508</v>
      </c>
      <c r="B432" s="273">
        <v>60</v>
      </c>
      <c r="C432" s="274">
        <v>0</v>
      </c>
      <c r="D432" s="272"/>
    </row>
    <row r="433" spans="1:4" ht="14.25">
      <c r="A433" s="277" t="s">
        <v>509</v>
      </c>
      <c r="B433" s="273">
        <v>0</v>
      </c>
      <c r="C433" s="274">
        <f t="shared" si="4"/>
        <v>0</v>
      </c>
      <c r="D433" s="272"/>
    </row>
    <row r="434" spans="1:4" ht="14.25">
      <c r="A434" s="278" t="s">
        <v>510</v>
      </c>
      <c r="B434" s="273">
        <v>0</v>
      </c>
      <c r="C434" s="274">
        <v>0</v>
      </c>
      <c r="D434" s="272"/>
    </row>
    <row r="435" spans="1:4" ht="14.25">
      <c r="A435" s="278" t="s">
        <v>511</v>
      </c>
      <c r="B435" s="273">
        <v>0</v>
      </c>
      <c r="C435" s="274">
        <v>0</v>
      </c>
      <c r="D435" s="272"/>
    </row>
    <row r="436" spans="1:4" ht="14.25">
      <c r="A436" s="278" t="s">
        <v>512</v>
      </c>
      <c r="B436" s="273">
        <v>0</v>
      </c>
      <c r="C436" s="274">
        <v>0</v>
      </c>
      <c r="D436" s="272"/>
    </row>
    <row r="437" spans="1:4" ht="14.25">
      <c r="A437" s="279" t="s">
        <v>513</v>
      </c>
      <c r="B437" s="273">
        <f>SUM(B438:B440)</f>
        <v>50</v>
      </c>
      <c r="C437" s="274">
        <f>SUM(C438:C440)</f>
        <v>0</v>
      </c>
      <c r="D437" s="272"/>
    </row>
    <row r="438" spans="1:4" ht="14.25">
      <c r="A438" s="278" t="s">
        <v>514</v>
      </c>
      <c r="B438" s="273">
        <v>0</v>
      </c>
      <c r="C438" s="274">
        <v>0</v>
      </c>
      <c r="D438" s="272"/>
    </row>
    <row r="439" spans="1:4" ht="14.25">
      <c r="A439" s="278" t="s">
        <v>515</v>
      </c>
      <c r="B439" s="273">
        <v>50</v>
      </c>
      <c r="C439" s="274">
        <v>0</v>
      </c>
      <c r="D439" s="272"/>
    </row>
    <row r="440" spans="1:4" ht="14.25">
      <c r="A440" s="278" t="s">
        <v>516</v>
      </c>
      <c r="B440" s="273">
        <v>0</v>
      </c>
      <c r="C440" s="274">
        <v>0</v>
      </c>
      <c r="D440" s="272"/>
    </row>
    <row r="441" spans="1:4" ht="14.25">
      <c r="A441" s="277" t="s">
        <v>517</v>
      </c>
      <c r="B441" s="273">
        <f>SUM(B442:B445)</f>
        <v>115</v>
      </c>
      <c r="C441" s="274">
        <f>SUM(C442:C445)</f>
        <v>0</v>
      </c>
      <c r="D441" s="272"/>
    </row>
    <row r="442" spans="1:4" ht="14.25">
      <c r="A442" s="277" t="s">
        <v>518</v>
      </c>
      <c r="B442" s="273">
        <v>0</v>
      </c>
      <c r="C442" s="274">
        <v>0</v>
      </c>
      <c r="D442" s="272"/>
    </row>
    <row r="443" spans="1:4" ht="14.25">
      <c r="A443" s="278" t="s">
        <v>519</v>
      </c>
      <c r="B443" s="273">
        <v>0</v>
      </c>
      <c r="C443" s="274">
        <v>0</v>
      </c>
      <c r="D443" s="272"/>
    </row>
    <row r="444" spans="1:4" ht="14.25">
      <c r="A444" s="278" t="s">
        <v>520</v>
      </c>
      <c r="B444" s="273">
        <v>0</v>
      </c>
      <c r="C444" s="274">
        <v>0</v>
      </c>
      <c r="D444" s="272"/>
    </row>
    <row r="445" spans="1:4" ht="14.25">
      <c r="A445" s="278" t="s">
        <v>521</v>
      </c>
      <c r="B445" s="273">
        <v>115</v>
      </c>
      <c r="C445" s="274">
        <v>0</v>
      </c>
      <c r="D445" s="272"/>
    </row>
    <row r="446" spans="1:4" ht="14.25">
      <c r="A446" s="279" t="s">
        <v>43</v>
      </c>
      <c r="B446" s="273">
        <f>B447+B463+B471+B482+B491+B499</f>
        <v>20105</v>
      </c>
      <c r="C446" s="274">
        <f>C447+C463+C471+C482+C491+C499</f>
        <v>2587</v>
      </c>
      <c r="D446" s="272"/>
    </row>
    <row r="447" spans="1:4" ht="14.25">
      <c r="A447" s="279" t="s">
        <v>522</v>
      </c>
      <c r="B447" s="273">
        <f>SUM(B448:B462)</f>
        <v>8886</v>
      </c>
      <c r="C447" s="274">
        <f>SUM(C448:C462)</f>
        <v>1060</v>
      </c>
      <c r="D447" s="272"/>
    </row>
    <row r="448" spans="1:4" ht="14.25">
      <c r="A448" s="279" t="s">
        <v>237</v>
      </c>
      <c r="B448" s="273">
        <v>811</v>
      </c>
      <c r="C448" s="274">
        <v>606</v>
      </c>
      <c r="D448" s="272"/>
    </row>
    <row r="449" spans="1:4" ht="14.25">
      <c r="A449" s="279" t="s">
        <v>238</v>
      </c>
      <c r="B449" s="273">
        <v>37</v>
      </c>
      <c r="C449" s="274">
        <v>43</v>
      </c>
      <c r="D449" s="272"/>
    </row>
    <row r="450" spans="1:4" ht="14.25">
      <c r="A450" s="279" t="s">
        <v>239</v>
      </c>
      <c r="B450" s="273">
        <v>0</v>
      </c>
      <c r="C450" s="274"/>
      <c r="D450" s="272"/>
    </row>
    <row r="451" spans="1:4" ht="14.25">
      <c r="A451" s="279" t="s">
        <v>523</v>
      </c>
      <c r="B451" s="273">
        <v>111</v>
      </c>
      <c r="C451" s="274">
        <v>91</v>
      </c>
      <c r="D451" s="272"/>
    </row>
    <row r="452" spans="1:4" ht="14.25">
      <c r="A452" s="279" t="s">
        <v>524</v>
      </c>
      <c r="B452" s="273">
        <v>0</v>
      </c>
      <c r="C452" s="274"/>
      <c r="D452" s="272"/>
    </row>
    <row r="453" spans="1:4" ht="14.25">
      <c r="A453" s="279" t="s">
        <v>525</v>
      </c>
      <c r="B453" s="273">
        <v>0</v>
      </c>
      <c r="C453" s="274"/>
      <c r="D453" s="272"/>
    </row>
    <row r="454" spans="1:4" ht="14.25">
      <c r="A454" s="279" t="s">
        <v>526</v>
      </c>
      <c r="B454" s="273">
        <v>0</v>
      </c>
      <c r="C454" s="274"/>
      <c r="D454" s="272"/>
    </row>
    <row r="455" spans="1:4" ht="14.25">
      <c r="A455" s="279" t="s">
        <v>527</v>
      </c>
      <c r="B455" s="273">
        <v>0</v>
      </c>
      <c r="C455" s="274"/>
      <c r="D455" s="272"/>
    </row>
    <row r="456" spans="1:4" ht="14.25">
      <c r="A456" s="279" t="s">
        <v>528</v>
      </c>
      <c r="B456" s="273">
        <v>453</v>
      </c>
      <c r="C456" s="274">
        <v>292</v>
      </c>
      <c r="D456" s="272"/>
    </row>
    <row r="457" spans="1:4" ht="14.25">
      <c r="A457" s="279" t="s">
        <v>529</v>
      </c>
      <c r="B457" s="273">
        <v>0</v>
      </c>
      <c r="C457" s="274"/>
      <c r="D457" s="272"/>
    </row>
    <row r="458" spans="1:4" ht="14.25">
      <c r="A458" s="279" t="s">
        <v>530</v>
      </c>
      <c r="B458" s="273">
        <v>0</v>
      </c>
      <c r="C458" s="274"/>
      <c r="D458" s="272"/>
    </row>
    <row r="459" spans="1:4" ht="14.25">
      <c r="A459" s="279" t="s">
        <v>531</v>
      </c>
      <c r="B459" s="273">
        <v>0</v>
      </c>
      <c r="C459" s="274"/>
      <c r="D459" s="272"/>
    </row>
    <row r="460" spans="1:4" ht="14.25">
      <c r="A460" s="279" t="s">
        <v>532</v>
      </c>
      <c r="B460" s="273">
        <v>0</v>
      </c>
      <c r="C460" s="274"/>
      <c r="D460" s="272"/>
    </row>
    <row r="461" spans="1:4" ht="14.25">
      <c r="A461" s="279" t="s">
        <v>533</v>
      </c>
      <c r="B461" s="273">
        <v>0</v>
      </c>
      <c r="C461" s="274"/>
      <c r="D461" s="272"/>
    </row>
    <row r="462" spans="1:4" ht="14.25">
      <c r="A462" s="279" t="s">
        <v>534</v>
      </c>
      <c r="B462" s="273">
        <v>7474</v>
      </c>
      <c r="C462" s="274">
        <v>28</v>
      </c>
      <c r="D462" s="272"/>
    </row>
    <row r="463" spans="1:4" ht="14.25">
      <c r="A463" s="279" t="s">
        <v>535</v>
      </c>
      <c r="B463" s="273">
        <f>SUM(B464:B470)</f>
        <v>6562</v>
      </c>
      <c r="C463" s="274">
        <f>SUM(C464:C470)</f>
        <v>624</v>
      </c>
      <c r="D463" s="272"/>
    </row>
    <row r="464" spans="1:4" ht="14.25">
      <c r="A464" s="279" t="s">
        <v>237</v>
      </c>
      <c r="B464" s="273">
        <v>131</v>
      </c>
      <c r="C464" s="274">
        <v>184</v>
      </c>
      <c r="D464" s="272"/>
    </row>
    <row r="465" spans="1:4" ht="14.25">
      <c r="A465" s="279" t="s">
        <v>238</v>
      </c>
      <c r="B465" s="273">
        <v>0</v>
      </c>
      <c r="C465" s="274"/>
      <c r="D465" s="272"/>
    </row>
    <row r="466" spans="1:4" ht="14.25">
      <c r="A466" s="279" t="s">
        <v>239</v>
      </c>
      <c r="B466" s="273">
        <v>0</v>
      </c>
      <c r="C466" s="274"/>
      <c r="D466" s="272"/>
    </row>
    <row r="467" spans="1:4" ht="14.25">
      <c r="A467" s="279" t="s">
        <v>536</v>
      </c>
      <c r="B467" s="273">
        <v>5589</v>
      </c>
      <c r="C467" s="274">
        <v>94</v>
      </c>
      <c r="D467" s="272"/>
    </row>
    <row r="468" spans="1:4" ht="14.25">
      <c r="A468" s="279" t="s">
        <v>537</v>
      </c>
      <c r="B468" s="273">
        <v>842</v>
      </c>
      <c r="C468" s="274">
        <v>346</v>
      </c>
      <c r="D468" s="272"/>
    </row>
    <row r="469" spans="1:4" ht="14.25">
      <c r="A469" s="279" t="s">
        <v>538</v>
      </c>
      <c r="B469" s="273">
        <v>0</v>
      </c>
      <c r="C469" s="274"/>
      <c r="D469" s="272"/>
    </row>
    <row r="470" spans="1:4" ht="14.25">
      <c r="A470" s="279" t="s">
        <v>539</v>
      </c>
      <c r="B470" s="273">
        <v>0</v>
      </c>
      <c r="C470" s="274"/>
      <c r="D470" s="272"/>
    </row>
    <row r="471" spans="1:4" ht="14.25">
      <c r="A471" s="279" t="s">
        <v>540</v>
      </c>
      <c r="B471" s="273">
        <f>SUM(B472:B481)</f>
        <v>0</v>
      </c>
      <c r="C471" s="274">
        <f>SUM(C472:C481)</f>
        <v>0</v>
      </c>
      <c r="D471" s="272"/>
    </row>
    <row r="472" spans="1:4" ht="14.25">
      <c r="A472" s="279" t="s">
        <v>237</v>
      </c>
      <c r="B472" s="273">
        <v>0</v>
      </c>
      <c r="C472" s="274">
        <v>0</v>
      </c>
      <c r="D472" s="272"/>
    </row>
    <row r="473" spans="1:4" ht="14.25">
      <c r="A473" s="279" t="s">
        <v>238</v>
      </c>
      <c r="B473" s="273">
        <v>0</v>
      </c>
      <c r="C473" s="274">
        <v>0</v>
      </c>
      <c r="D473" s="272"/>
    </row>
    <row r="474" spans="1:4" ht="14.25">
      <c r="A474" s="279" t="s">
        <v>239</v>
      </c>
      <c r="B474" s="273">
        <v>0</v>
      </c>
      <c r="C474" s="274">
        <v>0</v>
      </c>
      <c r="D474" s="272"/>
    </row>
    <row r="475" spans="1:4" ht="14.25">
      <c r="A475" s="279" t="s">
        <v>541</v>
      </c>
      <c r="B475" s="273">
        <v>0</v>
      </c>
      <c r="C475" s="274">
        <v>0</v>
      </c>
      <c r="D475" s="272"/>
    </row>
    <row r="476" spans="1:4" ht="14.25">
      <c r="A476" s="279" t="s">
        <v>542</v>
      </c>
      <c r="B476" s="273">
        <v>0</v>
      </c>
      <c r="C476" s="274">
        <v>0</v>
      </c>
      <c r="D476" s="272"/>
    </row>
    <row r="477" spans="1:4" ht="14.25">
      <c r="A477" s="279" t="s">
        <v>543</v>
      </c>
      <c r="B477" s="273">
        <v>0</v>
      </c>
      <c r="C477" s="274">
        <v>0</v>
      </c>
      <c r="D477" s="272"/>
    </row>
    <row r="478" spans="1:4" ht="14.25">
      <c r="A478" s="279" t="s">
        <v>544</v>
      </c>
      <c r="B478" s="273">
        <v>0</v>
      </c>
      <c r="C478" s="274">
        <v>0</v>
      </c>
      <c r="D478" s="272"/>
    </row>
    <row r="479" spans="1:4" ht="14.25">
      <c r="A479" s="279" t="s">
        <v>545</v>
      </c>
      <c r="B479" s="273">
        <v>0</v>
      </c>
      <c r="C479" s="274">
        <v>0</v>
      </c>
      <c r="D479" s="272"/>
    </row>
    <row r="480" spans="1:4" ht="14.25">
      <c r="A480" s="279" t="s">
        <v>546</v>
      </c>
      <c r="B480" s="273">
        <v>0</v>
      </c>
      <c r="C480" s="274">
        <v>0</v>
      </c>
      <c r="D480" s="272"/>
    </row>
    <row r="481" spans="1:4" ht="14.25">
      <c r="A481" s="279" t="s">
        <v>547</v>
      </c>
      <c r="B481" s="273">
        <v>0</v>
      </c>
      <c r="C481" s="274">
        <v>0</v>
      </c>
      <c r="D481" s="272"/>
    </row>
    <row r="482" spans="1:4" ht="14.25">
      <c r="A482" s="279" t="s">
        <v>548</v>
      </c>
      <c r="B482" s="273">
        <f>SUM(B483:B490)</f>
        <v>0</v>
      </c>
      <c r="C482" s="274">
        <f>SUM(C483:C490)</f>
        <v>0</v>
      </c>
      <c r="D482" s="272"/>
    </row>
    <row r="483" spans="1:4" ht="14.25">
      <c r="A483" s="279" t="s">
        <v>237</v>
      </c>
      <c r="B483" s="273">
        <v>0</v>
      </c>
      <c r="C483" s="274">
        <f aca="true" t="shared" si="5" ref="C483:C490">SUM(D483:D483)</f>
        <v>0</v>
      </c>
      <c r="D483" s="272"/>
    </row>
    <row r="484" spans="1:4" ht="14.25">
      <c r="A484" s="279" t="s">
        <v>238</v>
      </c>
      <c r="B484" s="273">
        <v>0</v>
      </c>
      <c r="C484" s="274">
        <f t="shared" si="5"/>
        <v>0</v>
      </c>
      <c r="D484" s="272"/>
    </row>
    <row r="485" spans="1:4" ht="14.25">
      <c r="A485" s="279" t="s">
        <v>239</v>
      </c>
      <c r="B485" s="273">
        <v>0</v>
      </c>
      <c r="C485" s="274">
        <f t="shared" si="5"/>
        <v>0</v>
      </c>
      <c r="D485" s="272"/>
    </row>
    <row r="486" spans="1:4" ht="14.25">
      <c r="A486" s="279" t="s">
        <v>549</v>
      </c>
      <c r="B486" s="273">
        <v>0</v>
      </c>
      <c r="C486" s="274">
        <f t="shared" si="5"/>
        <v>0</v>
      </c>
      <c r="D486" s="272"/>
    </row>
    <row r="487" spans="1:4" ht="14.25">
      <c r="A487" s="279" t="s">
        <v>550</v>
      </c>
      <c r="B487" s="273">
        <v>0</v>
      </c>
      <c r="C487" s="274">
        <f t="shared" si="5"/>
        <v>0</v>
      </c>
      <c r="D487" s="272"/>
    </row>
    <row r="488" spans="1:4" ht="14.25">
      <c r="A488" s="279" t="s">
        <v>551</v>
      </c>
      <c r="B488" s="273">
        <v>0</v>
      </c>
      <c r="C488" s="274">
        <f t="shared" si="5"/>
        <v>0</v>
      </c>
      <c r="D488" s="272"/>
    </row>
    <row r="489" spans="1:4" ht="14.25">
      <c r="A489" s="279" t="s">
        <v>552</v>
      </c>
      <c r="B489" s="273">
        <v>0</v>
      </c>
      <c r="C489" s="274">
        <f t="shared" si="5"/>
        <v>0</v>
      </c>
      <c r="D489" s="272"/>
    </row>
    <row r="490" spans="1:4" ht="14.25">
      <c r="A490" s="279" t="s">
        <v>553</v>
      </c>
      <c r="B490" s="273">
        <v>0</v>
      </c>
      <c r="C490" s="274">
        <f t="shared" si="5"/>
        <v>0</v>
      </c>
      <c r="D490" s="272"/>
    </row>
    <row r="491" spans="1:4" ht="14.25">
      <c r="A491" s="279" t="s">
        <v>554</v>
      </c>
      <c r="B491" s="273">
        <f>SUM(B492:B498)</f>
        <v>1001</v>
      </c>
      <c r="C491" s="274">
        <f>SUM(C492:C498)</f>
        <v>379</v>
      </c>
      <c r="D491" s="272"/>
    </row>
    <row r="492" spans="1:4" ht="14.25">
      <c r="A492" s="279" t="s">
        <v>237</v>
      </c>
      <c r="B492" s="273">
        <v>124</v>
      </c>
      <c r="C492" s="274">
        <v>59</v>
      </c>
      <c r="D492" s="272"/>
    </row>
    <row r="493" spans="1:4" ht="14.25">
      <c r="A493" s="279" t="s">
        <v>238</v>
      </c>
      <c r="B493" s="273">
        <v>49</v>
      </c>
      <c r="C493" s="274"/>
      <c r="D493" s="272"/>
    </row>
    <row r="494" spans="1:4" ht="14.25">
      <c r="A494" s="279" t="s">
        <v>239</v>
      </c>
      <c r="B494" s="273">
        <v>0</v>
      </c>
      <c r="C494" s="274"/>
      <c r="D494" s="272"/>
    </row>
    <row r="495" spans="1:4" ht="14.25">
      <c r="A495" s="279" t="s">
        <v>555</v>
      </c>
      <c r="B495" s="273">
        <v>0</v>
      </c>
      <c r="C495" s="274"/>
      <c r="D495" s="272"/>
    </row>
    <row r="496" spans="1:4" ht="14.25">
      <c r="A496" s="279" t="s">
        <v>556</v>
      </c>
      <c r="B496" s="273">
        <v>0</v>
      </c>
      <c r="C496" s="274"/>
      <c r="D496" s="272"/>
    </row>
    <row r="497" spans="1:4" ht="14.25">
      <c r="A497" s="279" t="s">
        <v>557</v>
      </c>
      <c r="B497" s="273">
        <v>536</v>
      </c>
      <c r="C497" s="274">
        <v>320</v>
      </c>
      <c r="D497" s="272"/>
    </row>
    <row r="498" spans="1:4" ht="14.25">
      <c r="A498" s="279" t="s">
        <v>558</v>
      </c>
      <c r="B498" s="273">
        <v>292</v>
      </c>
      <c r="C498" s="274"/>
      <c r="D498" s="272"/>
    </row>
    <row r="499" spans="1:4" ht="14.25">
      <c r="A499" s="279" t="s">
        <v>559</v>
      </c>
      <c r="B499" s="273">
        <f>SUM(B500:B502)</f>
        <v>3656</v>
      </c>
      <c r="C499" s="274">
        <f>SUM(C500:C502)</f>
        <v>524</v>
      </c>
      <c r="D499" s="272"/>
    </row>
    <row r="500" spans="1:4" ht="14.25">
      <c r="A500" s="279" t="s">
        <v>560</v>
      </c>
      <c r="B500" s="273">
        <v>33</v>
      </c>
      <c r="C500" s="274">
        <v>0</v>
      </c>
      <c r="D500" s="272"/>
    </row>
    <row r="501" spans="1:4" ht="14.25">
      <c r="A501" s="279" t="s">
        <v>561</v>
      </c>
      <c r="B501" s="273">
        <v>136</v>
      </c>
      <c r="C501" s="274">
        <v>0</v>
      </c>
      <c r="D501" s="272"/>
    </row>
    <row r="502" spans="1:4" ht="14.25">
      <c r="A502" s="279" t="s">
        <v>562</v>
      </c>
      <c r="B502" s="273">
        <v>3487</v>
      </c>
      <c r="C502" s="274">
        <v>524</v>
      </c>
      <c r="D502" s="272"/>
    </row>
    <row r="503" spans="1:4" ht="14.25">
      <c r="A503" s="279" t="s">
        <v>44</v>
      </c>
      <c r="B503" s="273">
        <f>B504+B523+B531+B533+B541+B545+B555+B563+B570+B578+B587+B592+B595+B598+B601+B604+B607+B611+B616+B624+B627</f>
        <v>75225</v>
      </c>
      <c r="C503" s="274">
        <f>C504+C523+C531+C533+C541+C545+C555+C563+C570+C578+C587+C592+C595+C598+C601+C604+C607+C611+C616+C624+C627</f>
        <v>71935</v>
      </c>
      <c r="D503" s="272"/>
    </row>
    <row r="504" spans="1:4" ht="14.25">
      <c r="A504" s="279" t="s">
        <v>563</v>
      </c>
      <c r="B504" s="273">
        <f>SUM(B505:B522)</f>
        <v>5264</v>
      </c>
      <c r="C504" s="274">
        <f>SUM(C505:C522)</f>
        <v>4605</v>
      </c>
      <c r="D504" s="272"/>
    </row>
    <row r="505" spans="1:4" ht="14.25">
      <c r="A505" s="279" t="s">
        <v>237</v>
      </c>
      <c r="B505" s="273">
        <v>641</v>
      </c>
      <c r="C505" s="274">
        <v>465</v>
      </c>
      <c r="D505" s="272"/>
    </row>
    <row r="506" spans="1:4" ht="14.25">
      <c r="A506" s="279" t="s">
        <v>238</v>
      </c>
      <c r="B506" s="273">
        <v>59</v>
      </c>
      <c r="C506" s="274">
        <v>52</v>
      </c>
      <c r="D506" s="272"/>
    </row>
    <row r="507" spans="1:4" ht="14.25">
      <c r="A507" s="279" t="s">
        <v>239</v>
      </c>
      <c r="B507" s="273">
        <v>0</v>
      </c>
      <c r="C507" s="274">
        <v>0</v>
      </c>
      <c r="D507" s="272"/>
    </row>
    <row r="508" spans="1:4" ht="14.25">
      <c r="A508" s="279" t="s">
        <v>564</v>
      </c>
      <c r="B508" s="273">
        <v>0</v>
      </c>
      <c r="C508" s="274">
        <v>0</v>
      </c>
      <c r="D508" s="272"/>
    </row>
    <row r="509" spans="1:4" ht="14.25">
      <c r="A509" s="279" t="s">
        <v>565</v>
      </c>
      <c r="B509" s="273">
        <v>0</v>
      </c>
      <c r="C509" s="274">
        <v>0</v>
      </c>
      <c r="D509" s="272"/>
    </row>
    <row r="510" spans="1:4" ht="14.25">
      <c r="A510" s="279" t="s">
        <v>566</v>
      </c>
      <c r="B510" s="273">
        <v>0</v>
      </c>
      <c r="C510" s="274">
        <v>0</v>
      </c>
      <c r="D510" s="272"/>
    </row>
    <row r="511" spans="1:4" ht="14.25">
      <c r="A511" s="279" t="s">
        <v>567</v>
      </c>
      <c r="B511" s="273">
        <v>0</v>
      </c>
      <c r="C511" s="274">
        <v>0</v>
      </c>
      <c r="D511" s="272"/>
    </row>
    <row r="512" spans="1:4" ht="14.25">
      <c r="A512" s="279" t="s">
        <v>278</v>
      </c>
      <c r="B512" s="273">
        <v>0</v>
      </c>
      <c r="C512" s="274">
        <v>0</v>
      </c>
      <c r="D512" s="272"/>
    </row>
    <row r="513" spans="1:4" ht="14.25">
      <c r="A513" s="279" t="s">
        <v>568</v>
      </c>
      <c r="B513" s="273">
        <v>4304</v>
      </c>
      <c r="C513" s="274">
        <v>4066</v>
      </c>
      <c r="D513" s="272"/>
    </row>
    <row r="514" spans="1:4" ht="14.25">
      <c r="A514" s="279" t="s">
        <v>569</v>
      </c>
      <c r="B514" s="273">
        <v>0</v>
      </c>
      <c r="C514" s="274">
        <v>0</v>
      </c>
      <c r="D514" s="272"/>
    </row>
    <row r="515" spans="1:4" ht="14.25">
      <c r="A515" s="279" t="s">
        <v>570</v>
      </c>
      <c r="B515" s="273">
        <v>0</v>
      </c>
      <c r="C515" s="274">
        <v>0</v>
      </c>
      <c r="D515" s="272"/>
    </row>
    <row r="516" spans="1:4" ht="14.25">
      <c r="A516" s="279" t="s">
        <v>571</v>
      </c>
      <c r="B516" s="273">
        <v>0</v>
      </c>
      <c r="C516" s="274">
        <v>0</v>
      </c>
      <c r="D516" s="272"/>
    </row>
    <row r="517" spans="1:4" ht="14.25">
      <c r="A517" s="279" t="s">
        <v>572</v>
      </c>
      <c r="B517" s="273">
        <v>0</v>
      </c>
      <c r="C517" s="274">
        <v>0</v>
      </c>
      <c r="D517" s="272"/>
    </row>
    <row r="518" spans="1:4" ht="14.25">
      <c r="A518" s="279" t="s">
        <v>573</v>
      </c>
      <c r="B518" s="273">
        <v>0</v>
      </c>
      <c r="C518" s="274">
        <v>0</v>
      </c>
      <c r="D518" s="272"/>
    </row>
    <row r="519" spans="1:4" ht="14.25">
      <c r="A519" s="279" t="s">
        <v>574</v>
      </c>
      <c r="B519" s="273">
        <v>0</v>
      </c>
      <c r="C519" s="274">
        <v>0</v>
      </c>
      <c r="D519" s="272"/>
    </row>
    <row r="520" spans="1:4" ht="14.25">
      <c r="A520" s="279" t="s">
        <v>575</v>
      </c>
      <c r="B520" s="273">
        <v>114</v>
      </c>
      <c r="C520" s="274">
        <v>0</v>
      </c>
      <c r="D520" s="272"/>
    </row>
    <row r="521" spans="1:4" ht="14.25">
      <c r="A521" s="279" t="s">
        <v>246</v>
      </c>
      <c r="B521" s="273">
        <v>0</v>
      </c>
      <c r="C521" s="274">
        <v>22</v>
      </c>
      <c r="D521" s="272"/>
    </row>
    <row r="522" spans="1:4" ht="14.25">
      <c r="A522" s="279" t="s">
        <v>576</v>
      </c>
      <c r="B522" s="273">
        <v>146</v>
      </c>
      <c r="C522" s="274">
        <v>0</v>
      </c>
      <c r="D522" s="272"/>
    </row>
    <row r="523" spans="1:4" ht="14.25">
      <c r="A523" s="279" t="s">
        <v>577</v>
      </c>
      <c r="B523" s="273">
        <f>SUM(B524:B530)</f>
        <v>501</v>
      </c>
      <c r="C523" s="274">
        <f>SUM(C524:C530)</f>
        <v>349</v>
      </c>
      <c r="D523" s="272"/>
    </row>
    <row r="524" spans="1:4" ht="14.25">
      <c r="A524" s="279" t="s">
        <v>237</v>
      </c>
      <c r="B524" s="273">
        <v>281</v>
      </c>
      <c r="C524" s="274">
        <v>199</v>
      </c>
      <c r="D524" s="272"/>
    </row>
    <row r="525" spans="1:4" ht="14.25">
      <c r="A525" s="279" t="s">
        <v>238</v>
      </c>
      <c r="B525" s="273">
        <v>105</v>
      </c>
      <c r="C525" s="274">
        <v>53</v>
      </c>
      <c r="D525" s="272"/>
    </row>
    <row r="526" spans="1:4" ht="14.25">
      <c r="A526" s="279" t="s">
        <v>239</v>
      </c>
      <c r="B526" s="273">
        <v>0</v>
      </c>
      <c r="C526" s="274">
        <v>0</v>
      </c>
      <c r="D526" s="272"/>
    </row>
    <row r="527" spans="1:4" ht="14.25">
      <c r="A527" s="279" t="s">
        <v>578</v>
      </c>
      <c r="B527" s="273">
        <v>0</v>
      </c>
      <c r="C527" s="274">
        <v>0</v>
      </c>
      <c r="D527" s="272"/>
    </row>
    <row r="528" spans="1:4" ht="14.25">
      <c r="A528" s="279" t="s">
        <v>579</v>
      </c>
      <c r="B528" s="273">
        <v>21</v>
      </c>
      <c r="C528" s="274">
        <v>17</v>
      </c>
      <c r="D528" s="272"/>
    </row>
    <row r="529" spans="1:4" ht="14.25">
      <c r="A529" s="279" t="s">
        <v>580</v>
      </c>
      <c r="B529" s="273">
        <v>0</v>
      </c>
      <c r="C529" s="274">
        <v>0</v>
      </c>
      <c r="D529" s="272"/>
    </row>
    <row r="530" spans="1:4" ht="14.25">
      <c r="A530" s="279" t="s">
        <v>581</v>
      </c>
      <c r="B530" s="273">
        <v>94</v>
      </c>
      <c r="C530" s="274">
        <v>80</v>
      </c>
      <c r="D530" s="272"/>
    </row>
    <row r="531" spans="1:4" ht="14.25">
      <c r="A531" s="279" t="s">
        <v>582</v>
      </c>
      <c r="B531" s="273">
        <v>0</v>
      </c>
      <c r="C531" s="274">
        <f>SUM(D531:D531)</f>
        <v>0</v>
      </c>
      <c r="D531" s="272"/>
    </row>
    <row r="532" spans="1:4" ht="14.25">
      <c r="A532" s="279" t="s">
        <v>583</v>
      </c>
      <c r="B532" s="273">
        <v>0</v>
      </c>
      <c r="C532" s="274">
        <f>SUM(D532:D532)</f>
        <v>0</v>
      </c>
      <c r="D532" s="272"/>
    </row>
    <row r="533" spans="1:4" ht="14.25">
      <c r="A533" s="279" t="s">
        <v>584</v>
      </c>
      <c r="B533" s="273">
        <f>SUM(B534:B540)</f>
        <v>16119</v>
      </c>
      <c r="C533" s="274">
        <f>SUM(C534:C540)</f>
        <v>16110</v>
      </c>
      <c r="D533" s="272"/>
    </row>
    <row r="534" spans="1:4" ht="14.25">
      <c r="A534" s="279" t="s">
        <v>585</v>
      </c>
      <c r="B534" s="273">
        <v>111</v>
      </c>
      <c r="C534" s="274">
        <v>205</v>
      </c>
      <c r="D534" s="272"/>
    </row>
    <row r="535" spans="1:4" ht="14.25">
      <c r="A535" s="279" t="s">
        <v>586</v>
      </c>
      <c r="B535" s="273">
        <v>0</v>
      </c>
      <c r="C535" s="274">
        <v>49</v>
      </c>
      <c r="D535" s="272"/>
    </row>
    <row r="536" spans="1:4" ht="14.25">
      <c r="A536" s="279" t="s">
        <v>587</v>
      </c>
      <c r="B536" s="273">
        <v>0</v>
      </c>
      <c r="C536" s="274">
        <v>0</v>
      </c>
      <c r="D536" s="272"/>
    </row>
    <row r="537" spans="1:4" ht="14.25">
      <c r="A537" s="279" t="s">
        <v>588</v>
      </c>
      <c r="B537" s="273">
        <v>16008</v>
      </c>
      <c r="C537" s="274">
        <v>15856</v>
      </c>
      <c r="D537" s="272"/>
    </row>
    <row r="538" spans="1:4" ht="14.25">
      <c r="A538" s="279" t="s">
        <v>589</v>
      </c>
      <c r="B538" s="273">
        <v>0</v>
      </c>
      <c r="C538" s="274">
        <v>0</v>
      </c>
      <c r="D538" s="272"/>
    </row>
    <row r="539" spans="1:4" ht="14.25">
      <c r="A539" s="279" t="s">
        <v>590</v>
      </c>
      <c r="B539" s="273">
        <v>0</v>
      </c>
      <c r="C539" s="274">
        <v>0</v>
      </c>
      <c r="D539" s="272"/>
    </row>
    <row r="540" spans="1:4" ht="14.25">
      <c r="A540" s="279" t="s">
        <v>591</v>
      </c>
      <c r="B540" s="273">
        <v>0</v>
      </c>
      <c r="C540" s="274">
        <v>0</v>
      </c>
      <c r="D540" s="272"/>
    </row>
    <row r="541" spans="1:4" ht="14.25">
      <c r="A541" s="279" t="s">
        <v>592</v>
      </c>
      <c r="B541" s="273">
        <v>0</v>
      </c>
      <c r="C541" s="274">
        <f>SUM(D541:D541)</f>
        <v>0</v>
      </c>
      <c r="D541" s="272"/>
    </row>
    <row r="542" spans="1:4" ht="14.25">
      <c r="A542" s="279" t="s">
        <v>593</v>
      </c>
      <c r="B542" s="273">
        <v>0</v>
      </c>
      <c r="C542" s="274">
        <f>SUM(D542:D542)</f>
        <v>0</v>
      </c>
      <c r="D542" s="272"/>
    </row>
    <row r="543" spans="1:4" ht="14.25">
      <c r="A543" s="279" t="s">
        <v>594</v>
      </c>
      <c r="B543" s="273">
        <v>0</v>
      </c>
      <c r="C543" s="274">
        <f>SUM(D543:D543)</f>
        <v>0</v>
      </c>
      <c r="D543" s="272"/>
    </row>
    <row r="544" spans="1:4" ht="14.25">
      <c r="A544" s="279" t="s">
        <v>595</v>
      </c>
      <c r="B544" s="273">
        <v>0</v>
      </c>
      <c r="C544" s="274">
        <f>SUM(D544:D544)</f>
        <v>0</v>
      </c>
      <c r="D544" s="272"/>
    </row>
    <row r="545" spans="1:4" ht="14.25">
      <c r="A545" s="279" t="s">
        <v>596</v>
      </c>
      <c r="B545" s="273">
        <f>SUM(B546:B554)</f>
        <v>4331</v>
      </c>
      <c r="C545" s="274">
        <f>SUM(C546:C554)</f>
        <v>3754</v>
      </c>
      <c r="D545" s="272"/>
    </row>
    <row r="546" spans="1:4" ht="14.25">
      <c r="A546" s="279" t="s">
        <v>597</v>
      </c>
      <c r="B546" s="273">
        <v>118</v>
      </c>
      <c r="C546" s="274">
        <v>0</v>
      </c>
      <c r="D546" s="272"/>
    </row>
    <row r="547" spans="1:4" ht="14.25">
      <c r="A547" s="279" t="s">
        <v>598</v>
      </c>
      <c r="B547" s="273">
        <v>184</v>
      </c>
      <c r="C547" s="274">
        <v>0</v>
      </c>
      <c r="D547" s="272"/>
    </row>
    <row r="548" spans="1:4" ht="14.25">
      <c r="A548" s="279" t="s">
        <v>599</v>
      </c>
      <c r="B548" s="273">
        <v>0</v>
      </c>
      <c r="C548" s="274">
        <v>0</v>
      </c>
      <c r="D548" s="272"/>
    </row>
    <row r="549" spans="1:4" ht="14.25">
      <c r="A549" s="279" t="s">
        <v>600</v>
      </c>
      <c r="B549" s="273">
        <v>1488</v>
      </c>
      <c r="C549" s="274">
        <v>0</v>
      </c>
      <c r="D549" s="272"/>
    </row>
    <row r="550" spans="1:4" ht="14.25">
      <c r="A550" s="279" t="s">
        <v>601</v>
      </c>
      <c r="B550" s="273">
        <v>0</v>
      </c>
      <c r="C550" s="274">
        <v>0</v>
      </c>
      <c r="D550" s="272"/>
    </row>
    <row r="551" spans="1:4" ht="14.25">
      <c r="A551" s="279" t="s">
        <v>602</v>
      </c>
      <c r="B551" s="273">
        <v>0</v>
      </c>
      <c r="C551" s="274">
        <v>0</v>
      </c>
      <c r="D551" s="272"/>
    </row>
    <row r="552" spans="1:4" ht="14.25">
      <c r="A552" s="279" t="s">
        <v>603</v>
      </c>
      <c r="B552" s="273">
        <v>0</v>
      </c>
      <c r="C552" s="274">
        <v>0</v>
      </c>
      <c r="D552" s="272"/>
    </row>
    <row r="553" spans="1:4" ht="14.25">
      <c r="A553" s="279" t="s">
        <v>604</v>
      </c>
      <c r="B553" s="273">
        <v>0</v>
      </c>
      <c r="C553" s="274">
        <v>0</v>
      </c>
      <c r="D553" s="272"/>
    </row>
    <row r="554" spans="1:4" ht="14.25">
      <c r="A554" s="279" t="s">
        <v>605</v>
      </c>
      <c r="B554" s="273">
        <v>2541</v>
      </c>
      <c r="C554" s="274">
        <v>3754</v>
      </c>
      <c r="D554" s="272"/>
    </row>
    <row r="555" spans="1:4" ht="14.25">
      <c r="A555" s="279" t="s">
        <v>606</v>
      </c>
      <c r="B555" s="273">
        <f>SUM(B556:B562)</f>
        <v>5868</v>
      </c>
      <c r="C555" s="274">
        <f>SUM(C556:C562)</f>
        <v>5335</v>
      </c>
      <c r="D555" s="272"/>
    </row>
    <row r="556" spans="1:4" ht="14.25">
      <c r="A556" s="279" t="s">
        <v>607</v>
      </c>
      <c r="B556" s="273">
        <v>116</v>
      </c>
      <c r="C556" s="274">
        <v>28</v>
      </c>
      <c r="D556" s="272"/>
    </row>
    <row r="557" spans="1:4" ht="14.25">
      <c r="A557" s="279" t="s">
        <v>608</v>
      </c>
      <c r="B557" s="273">
        <v>1695</v>
      </c>
      <c r="C557" s="274">
        <v>4</v>
      </c>
      <c r="D557" s="272"/>
    </row>
    <row r="558" spans="1:4" ht="14.25">
      <c r="A558" s="279" t="s">
        <v>609</v>
      </c>
      <c r="B558" s="273">
        <v>2427</v>
      </c>
      <c r="C558" s="274">
        <v>0</v>
      </c>
      <c r="D558" s="272"/>
    </row>
    <row r="559" spans="1:4" ht="14.25">
      <c r="A559" s="279" t="s">
        <v>610</v>
      </c>
      <c r="B559" s="273">
        <v>369</v>
      </c>
      <c r="C559" s="274">
        <v>5121</v>
      </c>
      <c r="D559" s="272"/>
    </row>
    <row r="560" spans="1:4" ht="14.25">
      <c r="A560" s="279" t="s">
        <v>611</v>
      </c>
      <c r="B560" s="273">
        <v>0</v>
      </c>
      <c r="C560" s="274">
        <v>0</v>
      </c>
      <c r="D560" s="272"/>
    </row>
    <row r="561" spans="1:4" ht="14.25">
      <c r="A561" s="279" t="s">
        <v>612</v>
      </c>
      <c r="B561" s="273">
        <v>135</v>
      </c>
      <c r="C561" s="274">
        <v>0</v>
      </c>
      <c r="D561" s="272"/>
    </row>
    <row r="562" spans="1:4" ht="14.25">
      <c r="A562" s="279" t="s">
        <v>613</v>
      </c>
      <c r="B562" s="273">
        <v>1126</v>
      </c>
      <c r="C562" s="274">
        <v>182</v>
      </c>
      <c r="D562" s="272"/>
    </row>
    <row r="563" spans="1:4" ht="14.25">
      <c r="A563" s="279" t="s">
        <v>614</v>
      </c>
      <c r="B563" s="273">
        <f>SUM(B564:B569)</f>
        <v>759</v>
      </c>
      <c r="C563" s="274">
        <f>SUM(C564:C569)</f>
        <v>168</v>
      </c>
      <c r="D563" s="272"/>
    </row>
    <row r="564" spans="1:4" ht="14.25">
      <c r="A564" s="279" t="s">
        <v>615</v>
      </c>
      <c r="B564" s="273">
        <v>111</v>
      </c>
      <c r="C564" s="274">
        <v>20</v>
      </c>
      <c r="D564" s="272"/>
    </row>
    <row r="565" spans="1:4" ht="14.25">
      <c r="A565" s="279" t="s">
        <v>616</v>
      </c>
      <c r="B565" s="273">
        <v>239</v>
      </c>
      <c r="C565" s="274">
        <v>0</v>
      </c>
      <c r="D565" s="272"/>
    </row>
    <row r="566" spans="1:4" ht="14.25">
      <c r="A566" s="279" t="s">
        <v>617</v>
      </c>
      <c r="B566" s="273">
        <v>192</v>
      </c>
      <c r="C566" s="274">
        <v>73</v>
      </c>
      <c r="D566" s="272"/>
    </row>
    <row r="567" spans="1:4" ht="14.25">
      <c r="A567" s="279" t="s">
        <v>618</v>
      </c>
      <c r="B567" s="273">
        <v>0</v>
      </c>
      <c r="C567" s="274">
        <v>75</v>
      </c>
      <c r="D567" s="272"/>
    </row>
    <row r="568" spans="1:4" ht="14.25">
      <c r="A568" s="279" t="s">
        <v>619</v>
      </c>
      <c r="B568" s="273">
        <v>4</v>
      </c>
      <c r="C568" s="274">
        <v>0</v>
      </c>
      <c r="D568" s="272"/>
    </row>
    <row r="569" spans="1:4" ht="14.25">
      <c r="A569" s="279" t="s">
        <v>620</v>
      </c>
      <c r="B569" s="273">
        <v>213</v>
      </c>
      <c r="C569" s="274">
        <v>0</v>
      </c>
      <c r="D569" s="272"/>
    </row>
    <row r="570" spans="1:4" ht="14.25">
      <c r="A570" s="279" t="s">
        <v>621</v>
      </c>
      <c r="B570" s="273">
        <f>SUM(B571:B577)</f>
        <v>473</v>
      </c>
      <c r="C570" s="274">
        <f>SUM(C571:C577)</f>
        <v>324</v>
      </c>
      <c r="D570" s="272"/>
    </row>
    <row r="571" spans="1:4" ht="14.25">
      <c r="A571" s="279" t="s">
        <v>622</v>
      </c>
      <c r="B571" s="273">
        <v>250</v>
      </c>
      <c r="C571" s="274">
        <v>84</v>
      </c>
      <c r="D571" s="272"/>
    </row>
    <row r="572" spans="1:4" ht="14.25">
      <c r="A572" s="279" t="s">
        <v>623</v>
      </c>
      <c r="B572" s="273">
        <v>25</v>
      </c>
      <c r="C572" s="274">
        <v>0</v>
      </c>
      <c r="D572" s="272"/>
    </row>
    <row r="573" spans="1:4" ht="14.25">
      <c r="A573" s="279" t="s">
        <v>624</v>
      </c>
      <c r="B573" s="273">
        <v>0</v>
      </c>
      <c r="C573" s="274">
        <v>0</v>
      </c>
      <c r="D573" s="272"/>
    </row>
    <row r="574" spans="1:4" ht="14.25">
      <c r="A574" s="279" t="s">
        <v>625</v>
      </c>
      <c r="B574" s="273">
        <v>127</v>
      </c>
      <c r="C574" s="274">
        <v>90</v>
      </c>
      <c r="D574" s="272"/>
    </row>
    <row r="575" spans="1:4" ht="14.25">
      <c r="A575" s="279" t="s">
        <v>626</v>
      </c>
      <c r="B575" s="273">
        <v>63</v>
      </c>
      <c r="C575" s="274">
        <v>150</v>
      </c>
      <c r="D575" s="272"/>
    </row>
    <row r="576" spans="1:4" ht="14.25">
      <c r="A576" s="279" t="s">
        <v>627</v>
      </c>
      <c r="B576" s="273">
        <v>0</v>
      </c>
      <c r="C576" s="274">
        <v>0</v>
      </c>
      <c r="D576" s="272"/>
    </row>
    <row r="577" spans="1:4" ht="14.25">
      <c r="A577" s="279" t="s">
        <v>628</v>
      </c>
      <c r="B577" s="273">
        <v>8</v>
      </c>
      <c r="C577" s="274">
        <v>0</v>
      </c>
      <c r="D577" s="272"/>
    </row>
    <row r="578" spans="1:4" ht="14.25">
      <c r="A578" s="279" t="s">
        <v>629</v>
      </c>
      <c r="B578" s="273">
        <f>SUM(B579:B586)</f>
        <v>1890</v>
      </c>
      <c r="C578" s="274">
        <f>SUM(C579:C586)</f>
        <v>515</v>
      </c>
      <c r="D578" s="272"/>
    </row>
    <row r="579" spans="1:4" ht="14.25">
      <c r="A579" s="279" t="s">
        <v>237</v>
      </c>
      <c r="B579" s="273">
        <v>153</v>
      </c>
      <c r="C579" s="274">
        <v>119</v>
      </c>
      <c r="D579" s="272"/>
    </row>
    <row r="580" spans="1:4" ht="14.25">
      <c r="A580" s="279" t="s">
        <v>238</v>
      </c>
      <c r="B580" s="273">
        <v>20</v>
      </c>
      <c r="C580" s="274">
        <v>20</v>
      </c>
      <c r="D580" s="272"/>
    </row>
    <row r="581" spans="1:4" ht="14.25">
      <c r="A581" s="279" t="s">
        <v>239</v>
      </c>
      <c r="B581" s="273">
        <v>0</v>
      </c>
      <c r="C581" s="274">
        <v>0</v>
      </c>
      <c r="D581" s="272"/>
    </row>
    <row r="582" spans="1:4" ht="14.25">
      <c r="A582" s="279" t="s">
        <v>630</v>
      </c>
      <c r="B582" s="273">
        <v>0</v>
      </c>
      <c r="C582" s="274">
        <v>0</v>
      </c>
      <c r="D582" s="272"/>
    </row>
    <row r="583" spans="1:4" ht="14.25">
      <c r="A583" s="279" t="s">
        <v>631</v>
      </c>
      <c r="B583" s="273">
        <v>136</v>
      </c>
      <c r="C583" s="274">
        <v>47</v>
      </c>
      <c r="D583" s="272"/>
    </row>
    <row r="584" spans="1:4" ht="14.25">
      <c r="A584" s="279" t="s">
        <v>632</v>
      </c>
      <c r="B584" s="273">
        <v>0</v>
      </c>
      <c r="C584" s="274">
        <v>0</v>
      </c>
      <c r="D584" s="272"/>
    </row>
    <row r="585" spans="1:4" ht="14.25">
      <c r="A585" s="279" t="s">
        <v>633</v>
      </c>
      <c r="B585" s="273">
        <v>1198</v>
      </c>
      <c r="C585" s="274">
        <v>0</v>
      </c>
      <c r="D585" s="272"/>
    </row>
    <row r="586" spans="1:4" ht="14.25">
      <c r="A586" s="279" t="s">
        <v>634</v>
      </c>
      <c r="B586" s="273">
        <v>383</v>
      </c>
      <c r="C586" s="274">
        <v>329</v>
      </c>
      <c r="D586" s="272"/>
    </row>
    <row r="587" spans="1:4" ht="14.25">
      <c r="A587" s="279" t="s">
        <v>635</v>
      </c>
      <c r="B587" s="273">
        <f>SUM(B588:B591)</f>
        <v>0</v>
      </c>
      <c r="C587" s="274">
        <f>SUM(C588:C591)</f>
        <v>0</v>
      </c>
      <c r="D587" s="272"/>
    </row>
    <row r="588" spans="1:4" ht="14.25">
      <c r="A588" s="279" t="s">
        <v>237</v>
      </c>
      <c r="B588" s="273">
        <v>0</v>
      </c>
      <c r="C588" s="274">
        <f>SUM(D588:D588)</f>
        <v>0</v>
      </c>
      <c r="D588" s="272"/>
    </row>
    <row r="589" spans="1:4" ht="14.25">
      <c r="A589" s="279" t="s">
        <v>238</v>
      </c>
      <c r="B589" s="273">
        <v>0</v>
      </c>
      <c r="C589" s="274">
        <f>SUM(D589:D589)</f>
        <v>0</v>
      </c>
      <c r="D589" s="272"/>
    </row>
    <row r="590" spans="1:4" ht="14.25">
      <c r="A590" s="279" t="s">
        <v>239</v>
      </c>
      <c r="B590" s="273">
        <v>0</v>
      </c>
      <c r="C590" s="274">
        <f>SUM(D590:D590)</f>
        <v>0</v>
      </c>
      <c r="D590" s="272"/>
    </row>
    <row r="591" spans="1:4" ht="14.25">
      <c r="A591" s="279" t="s">
        <v>636</v>
      </c>
      <c r="B591" s="273">
        <v>0</v>
      </c>
      <c r="C591" s="274">
        <f>SUM(D591:D591)</f>
        <v>0</v>
      </c>
      <c r="D591" s="272"/>
    </row>
    <row r="592" spans="1:4" ht="14.25">
      <c r="A592" s="279" t="s">
        <v>637</v>
      </c>
      <c r="B592" s="273">
        <f>SUM(B593:B594)</f>
        <v>16985</v>
      </c>
      <c r="C592" s="274">
        <f>SUM(C593:C594)</f>
        <v>25618</v>
      </c>
      <c r="D592" s="272"/>
    </row>
    <row r="593" spans="1:4" ht="16.5" customHeight="1">
      <c r="A593" s="279" t="s">
        <v>638</v>
      </c>
      <c r="B593" s="273">
        <v>2000</v>
      </c>
      <c r="C593" s="274">
        <v>3116</v>
      </c>
      <c r="D593" s="272"/>
    </row>
    <row r="594" spans="1:4" ht="16.5" customHeight="1">
      <c r="A594" s="279" t="s">
        <v>639</v>
      </c>
      <c r="B594" s="273">
        <v>14985</v>
      </c>
      <c r="C594" s="274">
        <v>22502</v>
      </c>
      <c r="D594" s="272"/>
    </row>
    <row r="595" spans="1:4" ht="14.25">
      <c r="A595" s="279" t="s">
        <v>640</v>
      </c>
      <c r="B595" s="273">
        <f>SUM(B596:B597)</f>
        <v>1773</v>
      </c>
      <c r="C595" s="274">
        <f>SUM(C596:C597)</f>
        <v>10</v>
      </c>
      <c r="D595" s="272"/>
    </row>
    <row r="596" spans="1:4" ht="14.25">
      <c r="A596" s="279" t="s">
        <v>641</v>
      </c>
      <c r="B596" s="273">
        <v>1558</v>
      </c>
      <c r="C596" s="274">
        <v>0</v>
      </c>
      <c r="D596" s="272"/>
    </row>
    <row r="597" spans="1:4" ht="14.25">
      <c r="A597" s="279" t="s">
        <v>642</v>
      </c>
      <c r="B597" s="273">
        <v>215</v>
      </c>
      <c r="C597" s="274">
        <v>10</v>
      </c>
      <c r="D597" s="272"/>
    </row>
    <row r="598" spans="1:4" ht="14.25">
      <c r="A598" s="279" t="s">
        <v>643</v>
      </c>
      <c r="B598" s="273">
        <f>SUM(B599:B600)</f>
        <v>2440</v>
      </c>
      <c r="C598" s="274">
        <f>SUM(C599:C600)</f>
        <v>0</v>
      </c>
      <c r="D598" s="272"/>
    </row>
    <row r="599" spans="1:4" ht="14.25">
      <c r="A599" s="279" t="s">
        <v>644</v>
      </c>
      <c r="B599" s="273">
        <v>550</v>
      </c>
      <c r="C599" s="274">
        <v>0</v>
      </c>
      <c r="D599" s="272"/>
    </row>
    <row r="600" spans="1:4" ht="14.25">
      <c r="A600" s="279" t="s">
        <v>645</v>
      </c>
      <c r="B600" s="273">
        <v>1890</v>
      </c>
      <c r="C600" s="274">
        <v>0</v>
      </c>
      <c r="D600" s="272"/>
    </row>
    <row r="601" spans="1:4" ht="14.25">
      <c r="A601" s="279" t="s">
        <v>646</v>
      </c>
      <c r="B601" s="273">
        <f>SUM(B602:B603)</f>
        <v>0</v>
      </c>
      <c r="C601" s="274">
        <f>SUM(C602:C603)</f>
        <v>0</v>
      </c>
      <c r="D601" s="272"/>
    </row>
    <row r="602" spans="1:4" ht="14.25">
      <c r="A602" s="279" t="s">
        <v>647</v>
      </c>
      <c r="B602" s="273">
        <v>0</v>
      </c>
      <c r="C602" s="274">
        <v>0</v>
      </c>
      <c r="D602" s="272"/>
    </row>
    <row r="603" spans="1:4" ht="14.25">
      <c r="A603" s="279" t="s">
        <v>648</v>
      </c>
      <c r="B603" s="273">
        <v>0</v>
      </c>
      <c r="C603" s="274">
        <v>0</v>
      </c>
      <c r="D603" s="272"/>
    </row>
    <row r="604" spans="1:4" ht="14.25">
      <c r="A604" s="279" t="s">
        <v>649</v>
      </c>
      <c r="B604" s="273">
        <f>SUM(B605:B606)</f>
        <v>989</v>
      </c>
      <c r="C604" s="274">
        <f>SUM(C605:C606)</f>
        <v>0</v>
      </c>
      <c r="D604" s="272"/>
    </row>
    <row r="605" spans="1:4" ht="14.25">
      <c r="A605" s="279" t="s">
        <v>650</v>
      </c>
      <c r="B605" s="273">
        <v>0</v>
      </c>
      <c r="C605" s="274">
        <v>0</v>
      </c>
      <c r="D605" s="272"/>
    </row>
    <row r="606" spans="1:4" ht="14.25">
      <c r="A606" s="279" t="s">
        <v>651</v>
      </c>
      <c r="B606" s="273">
        <v>989</v>
      </c>
      <c r="C606" s="274">
        <v>0</v>
      </c>
      <c r="D606" s="272"/>
    </row>
    <row r="607" spans="1:4" ht="14.25">
      <c r="A607" s="279" t="s">
        <v>652</v>
      </c>
      <c r="B607" s="273">
        <f>SUM(B608:B610)</f>
        <v>14325</v>
      </c>
      <c r="C607" s="274">
        <f>SUM(C608:C610)</f>
        <v>15053</v>
      </c>
      <c r="D607" s="272"/>
    </row>
    <row r="608" spans="1:4" ht="14.25">
      <c r="A608" s="279" t="s">
        <v>653</v>
      </c>
      <c r="B608" s="273">
        <v>0</v>
      </c>
      <c r="C608" s="274">
        <v>0</v>
      </c>
      <c r="D608" s="272"/>
    </row>
    <row r="609" spans="1:4" ht="14.25">
      <c r="A609" s="279" t="s">
        <v>654</v>
      </c>
      <c r="B609" s="273">
        <v>14325</v>
      </c>
      <c r="C609" s="274">
        <v>15053</v>
      </c>
      <c r="D609" s="272"/>
    </row>
    <row r="610" spans="1:4" ht="14.25">
      <c r="A610" s="279" t="s">
        <v>655</v>
      </c>
      <c r="B610" s="273">
        <v>0</v>
      </c>
      <c r="C610" s="274">
        <v>0</v>
      </c>
      <c r="D610" s="272"/>
    </row>
    <row r="611" spans="1:4" ht="14.25">
      <c r="A611" s="279" t="s">
        <v>656</v>
      </c>
      <c r="B611" s="273">
        <f>SUM(B612:B615)</f>
        <v>0</v>
      </c>
      <c r="C611" s="274">
        <f>SUM(C612:C615)</f>
        <v>0</v>
      </c>
      <c r="D611" s="272"/>
    </row>
    <row r="612" spans="1:4" ht="14.25">
      <c r="A612" s="279" t="s">
        <v>657</v>
      </c>
      <c r="B612" s="273">
        <v>0</v>
      </c>
      <c r="C612" s="274">
        <f>SUM(D612:D612)</f>
        <v>0</v>
      </c>
      <c r="D612" s="272"/>
    </row>
    <row r="613" spans="1:4" ht="14.25">
      <c r="A613" s="279" t="s">
        <v>658</v>
      </c>
      <c r="B613" s="273">
        <v>0</v>
      </c>
      <c r="C613" s="274">
        <f>SUM(D613:D613)</f>
        <v>0</v>
      </c>
      <c r="D613" s="272"/>
    </row>
    <row r="614" spans="1:4" ht="14.25">
      <c r="A614" s="279" t="s">
        <v>659</v>
      </c>
      <c r="B614" s="273">
        <v>0</v>
      </c>
      <c r="C614" s="274">
        <f>SUM(D614:D614)</f>
        <v>0</v>
      </c>
      <c r="D614" s="272"/>
    </row>
    <row r="615" spans="1:4" ht="14.25">
      <c r="A615" s="279" t="s">
        <v>660</v>
      </c>
      <c r="B615" s="273">
        <v>0</v>
      </c>
      <c r="C615" s="274">
        <f>SUM(D615:D615)</f>
        <v>0</v>
      </c>
      <c r="D615" s="272"/>
    </row>
    <row r="616" spans="1:4" ht="14.25">
      <c r="A616" s="286" t="s">
        <v>661</v>
      </c>
      <c r="B616" s="273">
        <f>SUM(B617:B623)</f>
        <v>169</v>
      </c>
      <c r="C616" s="274">
        <f>SUM(C617:C623)</f>
        <v>91</v>
      </c>
      <c r="D616" s="272"/>
    </row>
    <row r="617" spans="1:4" ht="14.25">
      <c r="A617" s="279" t="s">
        <v>237</v>
      </c>
      <c r="B617" s="273">
        <v>109</v>
      </c>
      <c r="C617" s="274">
        <v>91</v>
      </c>
      <c r="D617" s="272"/>
    </row>
    <row r="618" spans="1:4" ht="14.25">
      <c r="A618" s="279" t="s">
        <v>238</v>
      </c>
      <c r="B618" s="273">
        <v>17</v>
      </c>
      <c r="C618" s="274">
        <v>0</v>
      </c>
      <c r="D618" s="272"/>
    </row>
    <row r="619" spans="1:4" ht="14.25">
      <c r="A619" s="279" t="s">
        <v>239</v>
      </c>
      <c r="B619" s="273">
        <v>0</v>
      </c>
      <c r="C619" s="274">
        <v>0</v>
      </c>
      <c r="D619" s="272"/>
    </row>
    <row r="620" spans="1:4" ht="14.25">
      <c r="A620" s="279" t="s">
        <v>662</v>
      </c>
      <c r="B620" s="273">
        <v>0</v>
      </c>
      <c r="C620" s="274">
        <v>0</v>
      </c>
      <c r="D620" s="272"/>
    </row>
    <row r="621" spans="1:4" ht="14.25">
      <c r="A621" s="279" t="s">
        <v>663</v>
      </c>
      <c r="B621" s="273">
        <v>0</v>
      </c>
      <c r="C621" s="274">
        <v>0</v>
      </c>
      <c r="D621" s="272"/>
    </row>
    <row r="622" spans="1:4" ht="14.25">
      <c r="A622" s="279" t="s">
        <v>246</v>
      </c>
      <c r="B622" s="273">
        <v>43</v>
      </c>
      <c r="C622" s="274">
        <v>0</v>
      </c>
      <c r="D622" s="272"/>
    </row>
    <row r="623" spans="1:4" ht="14.25">
      <c r="A623" s="279" t="s">
        <v>664</v>
      </c>
      <c r="B623" s="273">
        <v>0</v>
      </c>
      <c r="C623" s="274">
        <v>0</v>
      </c>
      <c r="D623" s="272"/>
    </row>
    <row r="624" spans="1:4" ht="14.25">
      <c r="A624" s="279" t="s">
        <v>665</v>
      </c>
      <c r="B624" s="273">
        <f>SUM(B625:B626)</f>
        <v>900</v>
      </c>
      <c r="C624" s="274">
        <f>SUM(C625:C626)</f>
        <v>0</v>
      </c>
      <c r="D624" s="272"/>
    </row>
    <row r="625" spans="1:4" ht="14.25">
      <c r="A625" s="279" t="s">
        <v>666</v>
      </c>
      <c r="B625" s="273">
        <v>900</v>
      </c>
      <c r="C625" s="274">
        <v>0</v>
      </c>
      <c r="D625" s="272"/>
    </row>
    <row r="626" spans="1:4" ht="14.25">
      <c r="A626" s="279" t="s">
        <v>667</v>
      </c>
      <c r="B626" s="273">
        <v>0</v>
      </c>
      <c r="C626" s="274">
        <v>0</v>
      </c>
      <c r="D626" s="272"/>
    </row>
    <row r="627" spans="1:4" ht="14.25">
      <c r="A627" s="279" t="s">
        <v>668</v>
      </c>
      <c r="B627" s="273">
        <f>SUM(B628)</f>
        <v>2439</v>
      </c>
      <c r="C627" s="274">
        <f>SUM(C628)</f>
        <v>3</v>
      </c>
      <c r="D627" s="272"/>
    </row>
    <row r="628" spans="1:4" ht="14.25">
      <c r="A628" s="285" t="s">
        <v>669</v>
      </c>
      <c r="B628" s="273">
        <v>2439</v>
      </c>
      <c r="C628" s="274">
        <v>3</v>
      </c>
      <c r="D628" s="272"/>
    </row>
    <row r="629" spans="1:4" ht="14.25">
      <c r="A629" s="279" t="s">
        <v>45</v>
      </c>
      <c r="B629" s="273">
        <f>B630+B635+B649+B653+B665+B668+B672+B677+B681+B685+B688+B697+B699</f>
        <v>55177</v>
      </c>
      <c r="C629" s="274">
        <f>C630+C635+C649+C653+C665+C668+C672+C677+C681+C685+C688+C697+C699</f>
        <v>35845</v>
      </c>
      <c r="D629" s="272"/>
    </row>
    <row r="630" spans="1:4" ht="14.25">
      <c r="A630" s="279" t="s">
        <v>670</v>
      </c>
      <c r="B630" s="273">
        <f>SUM(B631:B634)</f>
        <v>2371</v>
      </c>
      <c r="C630" s="274">
        <f>SUM(C631:C634)</f>
        <v>1459</v>
      </c>
      <c r="D630" s="272"/>
    </row>
    <row r="631" spans="1:4" ht="14.25">
      <c r="A631" s="279" t="s">
        <v>237</v>
      </c>
      <c r="B631" s="273">
        <v>2107</v>
      </c>
      <c r="C631" s="274">
        <v>558</v>
      </c>
      <c r="D631" s="272"/>
    </row>
    <row r="632" spans="1:4" ht="14.25">
      <c r="A632" s="279" t="s">
        <v>238</v>
      </c>
      <c r="B632" s="273">
        <v>264</v>
      </c>
      <c r="C632" s="274">
        <v>901</v>
      </c>
      <c r="D632" s="272"/>
    </row>
    <row r="633" spans="1:4" ht="14.25">
      <c r="A633" s="279" t="s">
        <v>239</v>
      </c>
      <c r="B633" s="273">
        <v>0</v>
      </c>
      <c r="C633" s="274">
        <v>0</v>
      </c>
      <c r="D633" s="272"/>
    </row>
    <row r="634" spans="1:4" ht="14.25">
      <c r="A634" s="279" t="s">
        <v>671</v>
      </c>
      <c r="B634" s="273">
        <v>0</v>
      </c>
      <c r="C634" s="274">
        <v>0</v>
      </c>
      <c r="D634" s="272"/>
    </row>
    <row r="635" spans="1:4" ht="14.25">
      <c r="A635" s="279" t="s">
        <v>672</v>
      </c>
      <c r="B635" s="273">
        <f>SUM(B636:B648)</f>
        <v>4120</v>
      </c>
      <c r="C635" s="274">
        <f>SUM(C636:C648)</f>
        <v>505</v>
      </c>
      <c r="D635" s="272"/>
    </row>
    <row r="636" spans="1:4" ht="14.25">
      <c r="A636" s="279" t="s">
        <v>673</v>
      </c>
      <c r="B636" s="273">
        <v>762</v>
      </c>
      <c r="C636" s="274">
        <v>271</v>
      </c>
      <c r="D636" s="272"/>
    </row>
    <row r="637" spans="1:4" ht="14.25">
      <c r="A637" s="279" t="s">
        <v>674</v>
      </c>
      <c r="B637" s="273">
        <v>2215</v>
      </c>
      <c r="C637" s="274">
        <v>115</v>
      </c>
      <c r="D637" s="272"/>
    </row>
    <row r="638" spans="1:4" ht="14.25">
      <c r="A638" s="279" t="s">
        <v>675</v>
      </c>
      <c r="B638" s="273">
        <v>141</v>
      </c>
      <c r="C638" s="274">
        <v>119</v>
      </c>
      <c r="D638" s="272"/>
    </row>
    <row r="639" spans="1:4" ht="14.25">
      <c r="A639" s="279" t="s">
        <v>676</v>
      </c>
      <c r="B639" s="273">
        <v>0</v>
      </c>
      <c r="C639" s="274">
        <v>0</v>
      </c>
      <c r="D639" s="272"/>
    </row>
    <row r="640" spans="1:4" ht="14.25">
      <c r="A640" s="279" t="s">
        <v>677</v>
      </c>
      <c r="B640" s="273">
        <v>0</v>
      </c>
      <c r="C640" s="274">
        <v>0</v>
      </c>
      <c r="D640" s="272"/>
    </row>
    <row r="641" spans="1:4" ht="14.25">
      <c r="A641" s="279" t="s">
        <v>678</v>
      </c>
      <c r="B641" s="273">
        <v>600</v>
      </c>
      <c r="C641" s="274">
        <v>0</v>
      </c>
      <c r="D641" s="272"/>
    </row>
    <row r="642" spans="1:4" ht="14.25">
      <c r="A642" s="279" t="s">
        <v>679</v>
      </c>
      <c r="B642" s="273">
        <v>0</v>
      </c>
      <c r="C642" s="274">
        <v>0</v>
      </c>
      <c r="D642" s="272"/>
    </row>
    <row r="643" spans="1:4" ht="14.25">
      <c r="A643" s="279" t="s">
        <v>680</v>
      </c>
      <c r="B643" s="273">
        <v>0</v>
      </c>
      <c r="C643" s="274">
        <v>0</v>
      </c>
      <c r="D643" s="272"/>
    </row>
    <row r="644" spans="1:4" ht="14.25">
      <c r="A644" s="279" t="s">
        <v>681</v>
      </c>
      <c r="B644" s="273">
        <v>0</v>
      </c>
      <c r="C644" s="274">
        <v>0</v>
      </c>
      <c r="D644" s="272"/>
    </row>
    <row r="645" spans="1:4" ht="14.25">
      <c r="A645" s="279" t="s">
        <v>682</v>
      </c>
      <c r="B645" s="273">
        <v>0</v>
      </c>
      <c r="C645" s="274">
        <v>0</v>
      </c>
      <c r="D645" s="272"/>
    </row>
    <row r="646" spans="1:4" ht="14.25">
      <c r="A646" s="279" t="s">
        <v>683</v>
      </c>
      <c r="B646" s="273">
        <v>0</v>
      </c>
      <c r="C646" s="274">
        <v>0</v>
      </c>
      <c r="D646" s="272"/>
    </row>
    <row r="647" spans="1:4" ht="14.25">
      <c r="A647" s="279" t="s">
        <v>684</v>
      </c>
      <c r="B647" s="273">
        <v>0</v>
      </c>
      <c r="C647" s="274">
        <v>0</v>
      </c>
      <c r="D647" s="272"/>
    </row>
    <row r="648" spans="1:4" ht="14.25">
      <c r="A648" s="279" t="s">
        <v>685</v>
      </c>
      <c r="B648" s="273">
        <v>402</v>
      </c>
      <c r="C648" s="274">
        <v>0</v>
      </c>
      <c r="D648" s="272"/>
    </row>
    <row r="649" spans="1:4" ht="14.25">
      <c r="A649" s="279" t="s">
        <v>686</v>
      </c>
      <c r="B649" s="273">
        <f>SUM(B650:B652)</f>
        <v>7363</v>
      </c>
      <c r="C649" s="274">
        <f>SUM(C650:C652)</f>
        <v>5373</v>
      </c>
      <c r="D649" s="272"/>
    </row>
    <row r="650" spans="1:4" ht="14.25">
      <c r="A650" s="279" t="s">
        <v>687</v>
      </c>
      <c r="B650" s="273">
        <v>105</v>
      </c>
      <c r="C650" s="274">
        <v>0</v>
      </c>
      <c r="D650" s="272"/>
    </row>
    <row r="651" spans="1:4" ht="14.25">
      <c r="A651" s="279" t="s">
        <v>688</v>
      </c>
      <c r="B651" s="273">
        <v>6139</v>
      </c>
      <c r="C651" s="274">
        <v>5000</v>
      </c>
      <c r="D651" s="272"/>
    </row>
    <row r="652" spans="1:4" ht="14.25">
      <c r="A652" s="279" t="s">
        <v>689</v>
      </c>
      <c r="B652" s="273">
        <v>1119</v>
      </c>
      <c r="C652" s="274">
        <v>373</v>
      </c>
      <c r="D652" s="272"/>
    </row>
    <row r="653" spans="1:4" ht="14.25">
      <c r="A653" s="279" t="s">
        <v>690</v>
      </c>
      <c r="B653" s="273">
        <f>SUM(B654:B664)</f>
        <v>13613</v>
      </c>
      <c r="C653" s="274">
        <f>SUM(C654:C664)</f>
        <v>7068</v>
      </c>
      <c r="D653" s="272"/>
    </row>
    <row r="654" spans="1:4" ht="14.25">
      <c r="A654" s="279" t="s">
        <v>691</v>
      </c>
      <c r="B654" s="273">
        <v>1041</v>
      </c>
      <c r="C654" s="274">
        <v>873</v>
      </c>
      <c r="D654" s="272"/>
    </row>
    <row r="655" spans="1:4" ht="14.25">
      <c r="A655" s="279" t="s">
        <v>692</v>
      </c>
      <c r="B655" s="273">
        <v>182</v>
      </c>
      <c r="C655" s="274">
        <v>141</v>
      </c>
      <c r="D655" s="272"/>
    </row>
    <row r="656" spans="1:4" ht="14.25">
      <c r="A656" s="279" t="s">
        <v>693</v>
      </c>
      <c r="B656" s="273">
        <v>3588</v>
      </c>
      <c r="C656" s="274">
        <v>1096</v>
      </c>
      <c r="D656" s="272"/>
    </row>
    <row r="657" spans="1:4" ht="14.25">
      <c r="A657" s="279" t="s">
        <v>694</v>
      </c>
      <c r="B657" s="273">
        <v>0</v>
      </c>
      <c r="C657" s="274">
        <v>0</v>
      </c>
      <c r="D657" s="272"/>
    </row>
    <row r="658" spans="1:4" ht="14.25">
      <c r="A658" s="279" t="s">
        <v>695</v>
      </c>
      <c r="B658" s="273">
        <v>0</v>
      </c>
      <c r="C658" s="274">
        <v>0</v>
      </c>
      <c r="D658" s="272"/>
    </row>
    <row r="659" spans="1:4" ht="14.25">
      <c r="A659" s="279" t="s">
        <v>696</v>
      </c>
      <c r="B659" s="273">
        <v>0</v>
      </c>
      <c r="C659" s="274">
        <v>0</v>
      </c>
      <c r="D659" s="272"/>
    </row>
    <row r="660" spans="1:4" ht="14.25">
      <c r="A660" s="279" t="s">
        <v>697</v>
      </c>
      <c r="B660" s="273">
        <v>0</v>
      </c>
      <c r="C660" s="274">
        <v>0</v>
      </c>
      <c r="D660" s="272"/>
    </row>
    <row r="661" spans="1:4" ht="14.25">
      <c r="A661" s="279" t="s">
        <v>698</v>
      </c>
      <c r="B661" s="273">
        <v>5380</v>
      </c>
      <c r="C661" s="274">
        <v>4958</v>
      </c>
      <c r="D661" s="272"/>
    </row>
    <row r="662" spans="1:4" ht="14.25">
      <c r="A662" s="279" t="s">
        <v>699</v>
      </c>
      <c r="B662" s="273">
        <v>309</v>
      </c>
      <c r="C662" s="274">
        <v>0</v>
      </c>
      <c r="D662" s="272"/>
    </row>
    <row r="663" spans="1:4" ht="14.25">
      <c r="A663" s="279" t="s">
        <v>700</v>
      </c>
      <c r="B663" s="273">
        <v>3029</v>
      </c>
      <c r="C663" s="274">
        <v>0</v>
      </c>
      <c r="D663" s="272"/>
    </row>
    <row r="664" spans="1:4" ht="14.25">
      <c r="A664" s="279" t="s">
        <v>701</v>
      </c>
      <c r="B664" s="273">
        <v>84</v>
      </c>
      <c r="C664" s="274">
        <v>0</v>
      </c>
      <c r="D664" s="272"/>
    </row>
    <row r="665" spans="1:4" ht="14.25">
      <c r="A665" s="279" t="s">
        <v>702</v>
      </c>
      <c r="B665" s="273">
        <f>SUM(B666:B667)</f>
        <v>200</v>
      </c>
      <c r="C665" s="274">
        <f>SUM(C666:C667)</f>
        <v>0</v>
      </c>
      <c r="D665" s="272"/>
    </row>
    <row r="666" spans="1:4" ht="14.25">
      <c r="A666" s="279" t="s">
        <v>703</v>
      </c>
      <c r="B666" s="273">
        <v>200</v>
      </c>
      <c r="C666" s="274">
        <v>0</v>
      </c>
      <c r="D666" s="272"/>
    </row>
    <row r="667" spans="1:4" ht="14.25">
      <c r="A667" s="279" t="s">
        <v>704</v>
      </c>
      <c r="B667" s="273">
        <v>0</v>
      </c>
      <c r="C667" s="274">
        <v>0</v>
      </c>
      <c r="D667" s="272"/>
    </row>
    <row r="668" spans="1:4" ht="14.25">
      <c r="A668" s="279" t="s">
        <v>705</v>
      </c>
      <c r="B668" s="273">
        <f>SUM(B669:B671)</f>
        <v>1505</v>
      </c>
      <c r="C668" s="274">
        <f>SUM(C669:C671)</f>
        <v>1733</v>
      </c>
      <c r="D668" s="272"/>
    </row>
    <row r="669" spans="1:4" ht="14.25">
      <c r="A669" s="279" t="s">
        <v>706</v>
      </c>
      <c r="B669" s="273">
        <v>147</v>
      </c>
      <c r="C669" s="274">
        <v>55</v>
      </c>
      <c r="D669" s="272"/>
    </row>
    <row r="670" spans="1:4" ht="14.25">
      <c r="A670" s="279" t="s">
        <v>707</v>
      </c>
      <c r="B670" s="273">
        <v>1110</v>
      </c>
      <c r="C670" s="274">
        <v>1425</v>
      </c>
      <c r="D670" s="272"/>
    </row>
    <row r="671" spans="1:4" ht="14.25">
      <c r="A671" s="279" t="s">
        <v>708</v>
      </c>
      <c r="B671" s="273">
        <v>248</v>
      </c>
      <c r="C671" s="274">
        <v>253</v>
      </c>
      <c r="D671" s="272"/>
    </row>
    <row r="672" spans="1:4" ht="14.25">
      <c r="A672" s="279" t="s">
        <v>709</v>
      </c>
      <c r="B672" s="273">
        <f>SUM(B673:B676)</f>
        <v>9329</v>
      </c>
      <c r="C672" s="274">
        <f>SUM(C673:C676)</f>
        <v>9706</v>
      </c>
      <c r="D672" s="272"/>
    </row>
    <row r="673" spans="1:4" ht="14.25">
      <c r="A673" s="279" t="s">
        <v>710</v>
      </c>
      <c r="B673" s="273">
        <v>2155</v>
      </c>
      <c r="C673" s="274">
        <v>2140</v>
      </c>
      <c r="D673" s="272"/>
    </row>
    <row r="674" spans="1:4" ht="14.25">
      <c r="A674" s="279" t="s">
        <v>711</v>
      </c>
      <c r="B674" s="273">
        <v>6749</v>
      </c>
      <c r="C674" s="274">
        <v>7142</v>
      </c>
      <c r="D674" s="272"/>
    </row>
    <row r="675" spans="1:4" ht="14.25">
      <c r="A675" s="279" t="s">
        <v>712</v>
      </c>
      <c r="B675" s="273">
        <v>425</v>
      </c>
      <c r="C675" s="274">
        <v>424</v>
      </c>
      <c r="D675" s="272"/>
    </row>
    <row r="676" spans="1:4" ht="14.25">
      <c r="A676" s="279" t="s">
        <v>713</v>
      </c>
      <c r="B676" s="273">
        <v>0</v>
      </c>
      <c r="C676" s="274">
        <v>0</v>
      </c>
      <c r="D676" s="272"/>
    </row>
    <row r="677" spans="1:4" ht="14.25">
      <c r="A677" s="279" t="s">
        <v>714</v>
      </c>
      <c r="B677" s="273">
        <f>SUM(B678:B680)</f>
        <v>2491</v>
      </c>
      <c r="C677" s="274">
        <f>SUM(C678:C680)</f>
        <v>4322</v>
      </c>
      <c r="D677" s="272"/>
    </row>
    <row r="678" spans="1:4" ht="14.25">
      <c r="A678" s="279" t="s">
        <v>715</v>
      </c>
      <c r="B678" s="273">
        <v>0</v>
      </c>
      <c r="C678" s="274">
        <v>0</v>
      </c>
      <c r="D678" s="272"/>
    </row>
    <row r="679" spans="1:4" ht="14.25">
      <c r="A679" s="279" t="s">
        <v>716</v>
      </c>
      <c r="B679" s="273">
        <v>2491</v>
      </c>
      <c r="C679" s="274">
        <v>4322</v>
      </c>
      <c r="D679" s="272"/>
    </row>
    <row r="680" spans="1:4" ht="14.25">
      <c r="A680" s="279" t="s">
        <v>717</v>
      </c>
      <c r="B680" s="273">
        <v>0</v>
      </c>
      <c r="C680" s="274">
        <v>0</v>
      </c>
      <c r="D680" s="272"/>
    </row>
    <row r="681" spans="1:4" ht="14.25">
      <c r="A681" s="279" t="s">
        <v>718</v>
      </c>
      <c r="B681" s="273">
        <f>SUM(B682:B684)</f>
        <v>5555</v>
      </c>
      <c r="C681" s="274">
        <f>SUM(C682:C684)</f>
        <v>5150</v>
      </c>
      <c r="D681" s="272"/>
    </row>
    <row r="682" spans="1:4" ht="14.25">
      <c r="A682" s="279" t="s">
        <v>719</v>
      </c>
      <c r="B682" s="273">
        <v>5555</v>
      </c>
      <c r="C682" s="274">
        <v>5150</v>
      </c>
      <c r="D682" s="272"/>
    </row>
    <row r="683" spans="1:4" ht="14.25">
      <c r="A683" s="279" t="s">
        <v>720</v>
      </c>
      <c r="B683" s="273">
        <v>0</v>
      </c>
      <c r="C683" s="274">
        <v>0</v>
      </c>
      <c r="D683" s="272"/>
    </row>
    <row r="684" spans="1:4" ht="14.25">
      <c r="A684" s="279" t="s">
        <v>721</v>
      </c>
      <c r="B684" s="273">
        <v>0</v>
      </c>
      <c r="C684" s="274">
        <v>0</v>
      </c>
      <c r="D684" s="272"/>
    </row>
    <row r="685" spans="1:4" ht="14.25">
      <c r="A685" s="279" t="s">
        <v>722</v>
      </c>
      <c r="B685" s="273">
        <f>SUM(B686:B687)</f>
        <v>457</v>
      </c>
      <c r="C685" s="274">
        <f>SUM(C686:C687)</f>
        <v>418</v>
      </c>
      <c r="D685" s="272"/>
    </row>
    <row r="686" spans="1:4" ht="14.25">
      <c r="A686" s="279" t="s">
        <v>723</v>
      </c>
      <c r="B686" s="273">
        <v>457</v>
      </c>
      <c r="C686" s="274">
        <v>418</v>
      </c>
      <c r="D686" s="272"/>
    </row>
    <row r="687" spans="1:4" ht="14.25">
      <c r="A687" s="279" t="s">
        <v>724</v>
      </c>
      <c r="B687" s="273">
        <v>0</v>
      </c>
      <c r="C687" s="274">
        <v>0</v>
      </c>
      <c r="D687" s="272"/>
    </row>
    <row r="688" spans="1:4" ht="14.25">
      <c r="A688" s="279" t="s">
        <v>725</v>
      </c>
      <c r="B688" s="273">
        <f>SUM(B689:B696)</f>
        <v>381</v>
      </c>
      <c r="C688" s="274">
        <f>SUM(C689:C696)</f>
        <v>0</v>
      </c>
      <c r="D688" s="272"/>
    </row>
    <row r="689" spans="1:4" ht="14.25">
      <c r="A689" s="279" t="s">
        <v>237</v>
      </c>
      <c r="B689" s="273">
        <v>372</v>
      </c>
      <c r="C689" s="274">
        <v>0</v>
      </c>
      <c r="D689" s="272"/>
    </row>
    <row r="690" spans="1:4" ht="14.25">
      <c r="A690" s="279" t="s">
        <v>238</v>
      </c>
      <c r="B690" s="273">
        <v>9</v>
      </c>
      <c r="C690" s="274">
        <v>0</v>
      </c>
      <c r="D690" s="272"/>
    </row>
    <row r="691" spans="1:4" ht="14.25">
      <c r="A691" s="279" t="s">
        <v>239</v>
      </c>
      <c r="B691" s="273">
        <v>0</v>
      </c>
      <c r="C691" s="274">
        <v>0</v>
      </c>
      <c r="D691" s="272"/>
    </row>
    <row r="692" spans="1:4" ht="14.25">
      <c r="A692" s="279" t="s">
        <v>278</v>
      </c>
      <c r="B692" s="273">
        <v>0</v>
      </c>
      <c r="C692" s="274">
        <v>0</v>
      </c>
      <c r="D692" s="272"/>
    </row>
    <row r="693" spans="1:4" ht="14.25">
      <c r="A693" s="279" t="s">
        <v>726</v>
      </c>
      <c r="B693" s="273">
        <v>0</v>
      </c>
      <c r="C693" s="274">
        <v>0</v>
      </c>
      <c r="D693" s="272"/>
    </row>
    <row r="694" spans="1:4" ht="14.25">
      <c r="A694" s="279" t="s">
        <v>727</v>
      </c>
      <c r="B694" s="273">
        <v>0</v>
      </c>
      <c r="C694" s="274">
        <v>0</v>
      </c>
      <c r="D694" s="272"/>
    </row>
    <row r="695" spans="1:4" ht="14.25">
      <c r="A695" s="279" t="s">
        <v>246</v>
      </c>
      <c r="B695" s="273">
        <v>0</v>
      </c>
      <c r="C695" s="274">
        <v>0</v>
      </c>
      <c r="D695" s="272"/>
    </row>
    <row r="696" spans="1:4" ht="14.25">
      <c r="A696" s="279" t="s">
        <v>728</v>
      </c>
      <c r="B696" s="273">
        <v>0</v>
      </c>
      <c r="C696" s="274">
        <v>0</v>
      </c>
      <c r="D696" s="272"/>
    </row>
    <row r="697" spans="1:4" ht="14.25">
      <c r="A697" s="279" t="s">
        <v>729</v>
      </c>
      <c r="B697" s="273">
        <f>SUM(B698)</f>
        <v>0</v>
      </c>
      <c r="C697" s="274">
        <f>SUM(C698)</f>
        <v>0</v>
      </c>
      <c r="D697" s="272"/>
    </row>
    <row r="698" spans="1:4" ht="14.25">
      <c r="A698" s="285" t="s">
        <v>730</v>
      </c>
      <c r="B698" s="273">
        <v>0</v>
      </c>
      <c r="C698" s="274">
        <f>SUM(D698:D698)</f>
        <v>0</v>
      </c>
      <c r="D698" s="272"/>
    </row>
    <row r="699" spans="1:4" ht="14.25">
      <c r="A699" s="279" t="s">
        <v>731</v>
      </c>
      <c r="B699" s="273">
        <f>SUM(B700)</f>
        <v>7792</v>
      </c>
      <c r="C699" s="274">
        <f>SUM(C700)</f>
        <v>111</v>
      </c>
      <c r="D699" s="272"/>
    </row>
    <row r="700" spans="1:4" ht="14.25">
      <c r="A700" s="285" t="s">
        <v>732</v>
      </c>
      <c r="B700" s="273">
        <v>7792</v>
      </c>
      <c r="C700" s="274">
        <v>111</v>
      </c>
      <c r="D700" s="272"/>
    </row>
    <row r="701" spans="1:4" ht="14.25">
      <c r="A701" s="279" t="s">
        <v>46</v>
      </c>
      <c r="B701" s="273">
        <f>B702+B712+B716+B725+B730+B737+B743+B746+B749+B751+B753+B759+B761+B763+B778</f>
        <v>11551</v>
      </c>
      <c r="C701" s="274">
        <f>C702+C712+C716+C725+C730+C737+C743+C746+C749+C751+C753+C759+C761+C763+C778</f>
        <v>6456</v>
      </c>
      <c r="D701" s="272"/>
    </row>
    <row r="702" spans="1:4" ht="14.25">
      <c r="A702" s="279" t="s">
        <v>733</v>
      </c>
      <c r="B702" s="273">
        <f>SUM(B703:B711)</f>
        <v>696</v>
      </c>
      <c r="C702" s="274">
        <f>SUM(C703:C711)</f>
        <v>93</v>
      </c>
      <c r="D702" s="272"/>
    </row>
    <row r="703" spans="1:4" ht="14.25">
      <c r="A703" s="279" t="s">
        <v>237</v>
      </c>
      <c r="B703" s="273">
        <v>696</v>
      </c>
      <c r="C703" s="274">
        <v>0</v>
      </c>
      <c r="D703" s="272"/>
    </row>
    <row r="704" spans="1:4" ht="14.25">
      <c r="A704" s="279" t="s">
        <v>238</v>
      </c>
      <c r="B704" s="273">
        <v>0</v>
      </c>
      <c r="C704" s="274">
        <v>93</v>
      </c>
      <c r="D704" s="272"/>
    </row>
    <row r="705" spans="1:4" ht="14.25">
      <c r="A705" s="279" t="s">
        <v>239</v>
      </c>
      <c r="B705" s="273">
        <v>0</v>
      </c>
      <c r="C705" s="274">
        <v>0</v>
      </c>
      <c r="D705" s="272"/>
    </row>
    <row r="706" spans="1:4" ht="14.25">
      <c r="A706" s="279" t="s">
        <v>734</v>
      </c>
      <c r="B706" s="273">
        <v>0</v>
      </c>
      <c r="C706" s="274">
        <v>0</v>
      </c>
      <c r="D706" s="272"/>
    </row>
    <row r="707" spans="1:4" ht="14.25">
      <c r="A707" s="279" t="s">
        <v>735</v>
      </c>
      <c r="B707" s="273">
        <v>0</v>
      </c>
      <c r="C707" s="274">
        <v>0</v>
      </c>
      <c r="D707" s="272"/>
    </row>
    <row r="708" spans="1:4" ht="14.25">
      <c r="A708" s="279" t="s">
        <v>736</v>
      </c>
      <c r="B708" s="273">
        <v>0</v>
      </c>
      <c r="C708" s="274">
        <v>0</v>
      </c>
      <c r="D708" s="272"/>
    </row>
    <row r="709" spans="1:4" ht="14.25">
      <c r="A709" s="279" t="s">
        <v>737</v>
      </c>
      <c r="B709" s="273">
        <v>0</v>
      </c>
      <c r="C709" s="274">
        <v>0</v>
      </c>
      <c r="D709" s="272"/>
    </row>
    <row r="710" spans="1:4" ht="14.25">
      <c r="A710" s="279" t="s">
        <v>738</v>
      </c>
      <c r="B710" s="273">
        <v>0</v>
      </c>
      <c r="C710" s="274">
        <v>0</v>
      </c>
      <c r="D710" s="272"/>
    </row>
    <row r="711" spans="1:4" ht="14.25">
      <c r="A711" s="279" t="s">
        <v>739</v>
      </c>
      <c r="B711" s="273">
        <v>0</v>
      </c>
      <c r="C711" s="274">
        <v>0</v>
      </c>
      <c r="D711" s="272"/>
    </row>
    <row r="712" spans="1:4" ht="14.25">
      <c r="A712" s="279" t="s">
        <v>740</v>
      </c>
      <c r="B712" s="273">
        <f>SUM(B713:B715)</f>
        <v>48</v>
      </c>
      <c r="C712" s="274">
        <f>SUM(C713:C715)</f>
        <v>0</v>
      </c>
      <c r="D712" s="272"/>
    </row>
    <row r="713" spans="1:4" ht="14.25">
      <c r="A713" s="279" t="s">
        <v>741</v>
      </c>
      <c r="B713" s="273">
        <v>0</v>
      </c>
      <c r="C713" s="274">
        <v>0</v>
      </c>
      <c r="D713" s="272"/>
    </row>
    <row r="714" spans="1:4" ht="14.25">
      <c r="A714" s="279" t="s">
        <v>742</v>
      </c>
      <c r="B714" s="273">
        <v>0</v>
      </c>
      <c r="C714" s="274">
        <v>0</v>
      </c>
      <c r="D714" s="272"/>
    </row>
    <row r="715" spans="1:4" ht="14.25">
      <c r="A715" s="279" t="s">
        <v>743</v>
      </c>
      <c r="B715" s="273">
        <v>48</v>
      </c>
      <c r="C715" s="274">
        <v>0</v>
      </c>
      <c r="D715" s="272"/>
    </row>
    <row r="716" spans="1:4" ht="14.25">
      <c r="A716" s="279" t="s">
        <v>744</v>
      </c>
      <c r="B716" s="273">
        <f>SUM(B717:B724)</f>
        <v>474</v>
      </c>
      <c r="C716" s="274">
        <f>SUM(C717:C724)</f>
        <v>0</v>
      </c>
      <c r="D716" s="272"/>
    </row>
    <row r="717" spans="1:4" ht="14.25">
      <c r="A717" s="279" t="s">
        <v>745</v>
      </c>
      <c r="B717" s="273">
        <v>0</v>
      </c>
      <c r="C717" s="274">
        <v>0</v>
      </c>
      <c r="D717" s="272"/>
    </row>
    <row r="718" spans="1:4" ht="14.25">
      <c r="A718" s="279" t="s">
        <v>746</v>
      </c>
      <c r="B718" s="273">
        <v>0</v>
      </c>
      <c r="C718" s="274">
        <v>0</v>
      </c>
      <c r="D718" s="272"/>
    </row>
    <row r="719" spans="1:4" ht="14.25">
      <c r="A719" s="279" t="s">
        <v>747</v>
      </c>
      <c r="B719" s="273">
        <v>0</v>
      </c>
      <c r="C719" s="274">
        <v>0</v>
      </c>
      <c r="D719" s="272"/>
    </row>
    <row r="720" spans="1:4" ht="14.25">
      <c r="A720" s="279" t="s">
        <v>748</v>
      </c>
      <c r="B720" s="273">
        <v>0</v>
      </c>
      <c r="C720" s="274">
        <v>0</v>
      </c>
      <c r="D720" s="272"/>
    </row>
    <row r="721" spans="1:4" ht="14.25">
      <c r="A721" s="279" t="s">
        <v>749</v>
      </c>
      <c r="B721" s="273">
        <v>0</v>
      </c>
      <c r="C721" s="274">
        <v>0</v>
      </c>
      <c r="D721" s="272"/>
    </row>
    <row r="722" spans="1:4" ht="14.25">
      <c r="A722" s="279" t="s">
        <v>750</v>
      </c>
      <c r="B722" s="273">
        <v>0</v>
      </c>
      <c r="C722" s="274">
        <v>0</v>
      </c>
      <c r="D722" s="272"/>
    </row>
    <row r="723" spans="1:4" ht="14.25">
      <c r="A723" s="279" t="s">
        <v>751</v>
      </c>
      <c r="B723" s="273">
        <v>0</v>
      </c>
      <c r="C723" s="274">
        <v>0</v>
      </c>
      <c r="D723" s="272"/>
    </row>
    <row r="724" spans="1:4" ht="14.25">
      <c r="A724" s="279" t="s">
        <v>752</v>
      </c>
      <c r="B724" s="273">
        <v>474</v>
      </c>
      <c r="C724" s="274">
        <v>0</v>
      </c>
      <c r="D724" s="272"/>
    </row>
    <row r="725" spans="1:4" ht="14.25">
      <c r="A725" s="279" t="s">
        <v>753</v>
      </c>
      <c r="B725" s="273">
        <f>SUM(B726:B729)</f>
        <v>6115</v>
      </c>
      <c r="C725" s="274">
        <f>SUM(C726:C729)</f>
        <v>5364</v>
      </c>
      <c r="D725" s="272"/>
    </row>
    <row r="726" spans="1:4" ht="14.25">
      <c r="A726" s="279" t="s">
        <v>754</v>
      </c>
      <c r="B726" s="273">
        <v>3446</v>
      </c>
      <c r="C726" s="274">
        <v>5364</v>
      </c>
      <c r="D726" s="272"/>
    </row>
    <row r="727" spans="1:4" ht="14.25">
      <c r="A727" s="279" t="s">
        <v>755</v>
      </c>
      <c r="B727" s="273">
        <v>2669</v>
      </c>
      <c r="C727" s="274">
        <v>0</v>
      </c>
      <c r="D727" s="272"/>
    </row>
    <row r="728" spans="1:4" ht="14.25">
      <c r="A728" s="279" t="s">
        <v>756</v>
      </c>
      <c r="B728" s="273">
        <v>0</v>
      </c>
      <c r="C728" s="274">
        <v>0</v>
      </c>
      <c r="D728" s="272"/>
    </row>
    <row r="729" spans="1:4" ht="14.25">
      <c r="A729" s="279" t="s">
        <v>757</v>
      </c>
      <c r="B729" s="273">
        <v>0</v>
      </c>
      <c r="C729" s="274">
        <v>0</v>
      </c>
      <c r="D729" s="272"/>
    </row>
    <row r="730" spans="1:4" ht="14.25">
      <c r="A730" s="279" t="s">
        <v>758</v>
      </c>
      <c r="B730" s="273">
        <f>SUM(B731:B736)</f>
        <v>129</v>
      </c>
      <c r="C730" s="274">
        <f>SUM(C731:C736)</f>
        <v>0</v>
      </c>
      <c r="D730" s="272"/>
    </row>
    <row r="731" spans="1:4" ht="14.25">
      <c r="A731" s="279" t="s">
        <v>759</v>
      </c>
      <c r="B731" s="273">
        <v>29</v>
      </c>
      <c r="C731" s="274">
        <v>0</v>
      </c>
      <c r="D731" s="272"/>
    </row>
    <row r="732" spans="1:4" ht="14.25">
      <c r="A732" s="279" t="s">
        <v>760</v>
      </c>
      <c r="B732" s="273">
        <v>0</v>
      </c>
      <c r="C732" s="274">
        <v>0</v>
      </c>
      <c r="D732" s="272"/>
    </row>
    <row r="733" spans="1:4" ht="14.25">
      <c r="A733" s="279" t="s">
        <v>761</v>
      </c>
      <c r="B733" s="273">
        <v>100</v>
      </c>
      <c r="C733" s="274">
        <v>0</v>
      </c>
      <c r="D733" s="272"/>
    </row>
    <row r="734" spans="1:4" ht="14.25">
      <c r="A734" s="279" t="s">
        <v>762</v>
      </c>
      <c r="B734" s="273">
        <v>0</v>
      </c>
      <c r="C734" s="274">
        <v>0</v>
      </c>
      <c r="D734" s="272"/>
    </row>
    <row r="735" spans="1:4" ht="14.25">
      <c r="A735" s="279" t="s">
        <v>763</v>
      </c>
      <c r="B735" s="273">
        <v>0</v>
      </c>
      <c r="C735" s="274">
        <v>0</v>
      </c>
      <c r="D735" s="272"/>
    </row>
    <row r="736" spans="1:4" ht="14.25">
      <c r="A736" s="279" t="s">
        <v>764</v>
      </c>
      <c r="B736" s="273">
        <v>0</v>
      </c>
      <c r="C736" s="274">
        <v>0</v>
      </c>
      <c r="D736" s="272"/>
    </row>
    <row r="737" spans="1:4" ht="14.25">
      <c r="A737" s="279" t="s">
        <v>765</v>
      </c>
      <c r="B737" s="273">
        <f>SUM(B738:B742)</f>
        <v>2604</v>
      </c>
      <c r="C737" s="274">
        <f>SUM(C738:C742)</f>
        <v>999</v>
      </c>
      <c r="D737" s="272"/>
    </row>
    <row r="738" spans="1:4" ht="14.25">
      <c r="A738" s="279" t="s">
        <v>766</v>
      </c>
      <c r="B738" s="273">
        <v>550</v>
      </c>
      <c r="C738" s="274">
        <v>999</v>
      </c>
      <c r="D738" s="272"/>
    </row>
    <row r="739" spans="1:4" ht="14.25">
      <c r="A739" s="279" t="s">
        <v>767</v>
      </c>
      <c r="B739" s="273">
        <v>0</v>
      </c>
      <c r="C739" s="274">
        <v>0</v>
      </c>
      <c r="D739" s="272"/>
    </row>
    <row r="740" spans="1:4" ht="14.25">
      <c r="A740" s="279" t="s">
        <v>768</v>
      </c>
      <c r="B740" s="273">
        <v>0</v>
      </c>
      <c r="C740" s="274">
        <v>0</v>
      </c>
      <c r="D740" s="272"/>
    </row>
    <row r="741" spans="1:4" ht="14.25">
      <c r="A741" s="279" t="s">
        <v>769</v>
      </c>
      <c r="B741" s="273">
        <v>0</v>
      </c>
      <c r="C741" s="274">
        <v>0</v>
      </c>
      <c r="D741" s="272"/>
    </row>
    <row r="742" spans="1:4" ht="14.25">
      <c r="A742" s="279" t="s">
        <v>770</v>
      </c>
      <c r="B742" s="273">
        <v>2054</v>
      </c>
      <c r="C742" s="274">
        <v>0</v>
      </c>
      <c r="D742" s="272"/>
    </row>
    <row r="743" spans="1:4" ht="14.25">
      <c r="A743" s="279" t="s">
        <v>771</v>
      </c>
      <c r="B743" s="273">
        <f>SUM(B744:B745)</f>
        <v>0</v>
      </c>
      <c r="C743" s="274">
        <f>SUM(C744:C745)</f>
        <v>0</v>
      </c>
      <c r="D743" s="272"/>
    </row>
    <row r="744" spans="1:4" ht="14.25">
      <c r="A744" s="279" t="s">
        <v>772</v>
      </c>
      <c r="B744" s="273">
        <v>0</v>
      </c>
      <c r="C744" s="274">
        <f aca="true" t="shared" si="6" ref="C744:C777">SUM(D744:D744)</f>
        <v>0</v>
      </c>
      <c r="D744" s="272"/>
    </row>
    <row r="745" spans="1:4" ht="14.25">
      <c r="A745" s="279" t="s">
        <v>773</v>
      </c>
      <c r="B745" s="273">
        <v>0</v>
      </c>
      <c r="C745" s="274">
        <f t="shared" si="6"/>
        <v>0</v>
      </c>
      <c r="D745" s="272"/>
    </row>
    <row r="746" spans="1:4" ht="14.25">
      <c r="A746" s="279" t="s">
        <v>774</v>
      </c>
      <c r="B746" s="273">
        <f>SUM(B747:B748)</f>
        <v>0</v>
      </c>
      <c r="C746" s="274">
        <f>SUM(C747:C748)</f>
        <v>0</v>
      </c>
      <c r="D746" s="272"/>
    </row>
    <row r="747" spans="1:4" ht="14.25">
      <c r="A747" s="279" t="s">
        <v>775</v>
      </c>
      <c r="B747" s="273">
        <v>0</v>
      </c>
      <c r="C747" s="274">
        <f t="shared" si="6"/>
        <v>0</v>
      </c>
      <c r="D747" s="272"/>
    </row>
    <row r="748" spans="1:4" ht="14.25">
      <c r="A748" s="279" t="s">
        <v>776</v>
      </c>
      <c r="B748" s="273">
        <v>0</v>
      </c>
      <c r="C748" s="274">
        <f t="shared" si="6"/>
        <v>0</v>
      </c>
      <c r="D748" s="272"/>
    </row>
    <row r="749" spans="1:4" ht="14.25">
      <c r="A749" s="279" t="s">
        <v>777</v>
      </c>
      <c r="B749" s="273">
        <f>B750</f>
        <v>0</v>
      </c>
      <c r="C749" s="274">
        <f>C750</f>
        <v>0</v>
      </c>
      <c r="D749" s="272"/>
    </row>
    <row r="750" spans="1:4" ht="14.25">
      <c r="A750" s="285" t="s">
        <v>778</v>
      </c>
      <c r="B750" s="273">
        <v>0</v>
      </c>
      <c r="C750" s="274">
        <f t="shared" si="6"/>
        <v>0</v>
      </c>
      <c r="D750" s="272"/>
    </row>
    <row r="751" spans="1:4" ht="14.25">
      <c r="A751" s="279" t="s">
        <v>779</v>
      </c>
      <c r="B751" s="273">
        <f>B752</f>
        <v>84</v>
      </c>
      <c r="C751" s="274">
        <f>C752</f>
        <v>0</v>
      </c>
      <c r="D751" s="272"/>
    </row>
    <row r="752" spans="1:4" ht="14.25">
      <c r="A752" s="285" t="s">
        <v>780</v>
      </c>
      <c r="B752" s="273">
        <v>84</v>
      </c>
      <c r="C752" s="274">
        <f t="shared" si="6"/>
        <v>0</v>
      </c>
      <c r="D752" s="272"/>
    </row>
    <row r="753" spans="1:4" ht="14.25">
      <c r="A753" s="279" t="s">
        <v>781</v>
      </c>
      <c r="B753" s="273">
        <f>SUM(B754:B758)</f>
        <v>0</v>
      </c>
      <c r="C753" s="274">
        <f>SUM(C754:C758)</f>
        <v>0</v>
      </c>
      <c r="D753" s="272"/>
    </row>
    <row r="754" spans="1:4" ht="14.25">
      <c r="A754" s="279" t="s">
        <v>782</v>
      </c>
      <c r="B754" s="273">
        <v>0</v>
      </c>
      <c r="C754" s="274">
        <f t="shared" si="6"/>
        <v>0</v>
      </c>
      <c r="D754" s="272"/>
    </row>
    <row r="755" spans="1:4" ht="14.25">
      <c r="A755" s="279" t="s">
        <v>783</v>
      </c>
      <c r="B755" s="273">
        <v>0</v>
      </c>
      <c r="C755" s="274">
        <f t="shared" si="6"/>
        <v>0</v>
      </c>
      <c r="D755" s="272"/>
    </row>
    <row r="756" spans="1:4" ht="14.25">
      <c r="A756" s="279" t="s">
        <v>784</v>
      </c>
      <c r="B756" s="273">
        <v>0</v>
      </c>
      <c r="C756" s="274">
        <f t="shared" si="6"/>
        <v>0</v>
      </c>
      <c r="D756" s="272"/>
    </row>
    <row r="757" spans="1:4" ht="14.25">
      <c r="A757" s="279" t="s">
        <v>785</v>
      </c>
      <c r="B757" s="273">
        <v>0</v>
      </c>
      <c r="C757" s="274">
        <f t="shared" si="6"/>
        <v>0</v>
      </c>
      <c r="D757" s="272"/>
    </row>
    <row r="758" spans="1:4" ht="14.25">
      <c r="A758" s="279" t="s">
        <v>786</v>
      </c>
      <c r="B758" s="273">
        <v>0</v>
      </c>
      <c r="C758" s="274">
        <f t="shared" si="6"/>
        <v>0</v>
      </c>
      <c r="D758" s="272"/>
    </row>
    <row r="759" spans="1:4" ht="14.25">
      <c r="A759" s="279" t="s">
        <v>787</v>
      </c>
      <c r="B759" s="273">
        <f>SUM(B760)</f>
        <v>0</v>
      </c>
      <c r="C759" s="274">
        <f>SUM(C760)</f>
        <v>0</v>
      </c>
      <c r="D759" s="272"/>
    </row>
    <row r="760" spans="1:4" ht="14.25">
      <c r="A760" s="285" t="s">
        <v>788</v>
      </c>
      <c r="B760" s="273">
        <v>0</v>
      </c>
      <c r="C760" s="274">
        <f t="shared" si="6"/>
        <v>0</v>
      </c>
      <c r="D760" s="272"/>
    </row>
    <row r="761" spans="1:4" ht="14.25">
      <c r="A761" s="279" t="s">
        <v>789</v>
      </c>
      <c r="B761" s="273">
        <f>B762</f>
        <v>0</v>
      </c>
      <c r="C761" s="274">
        <f>C762</f>
        <v>0</v>
      </c>
      <c r="D761" s="272"/>
    </row>
    <row r="762" spans="1:4" ht="14.25">
      <c r="A762" s="285" t="s">
        <v>790</v>
      </c>
      <c r="B762" s="273">
        <v>0</v>
      </c>
      <c r="C762" s="274">
        <f t="shared" si="6"/>
        <v>0</v>
      </c>
      <c r="D762" s="272"/>
    </row>
    <row r="763" spans="1:4" ht="14.25">
      <c r="A763" s="279" t="s">
        <v>791</v>
      </c>
      <c r="B763" s="273">
        <f>SUM(B764:B777)</f>
        <v>0</v>
      </c>
      <c r="C763" s="274">
        <f>SUM(C764:C777)</f>
        <v>0</v>
      </c>
      <c r="D763" s="272"/>
    </row>
    <row r="764" spans="1:4" ht="14.25">
      <c r="A764" s="279" t="s">
        <v>237</v>
      </c>
      <c r="B764" s="273">
        <v>0</v>
      </c>
      <c r="C764" s="274">
        <f t="shared" si="6"/>
        <v>0</v>
      </c>
      <c r="D764" s="272"/>
    </row>
    <row r="765" spans="1:4" ht="14.25">
      <c r="A765" s="279" t="s">
        <v>238</v>
      </c>
      <c r="B765" s="273">
        <v>0</v>
      </c>
      <c r="C765" s="274">
        <f t="shared" si="6"/>
        <v>0</v>
      </c>
      <c r="D765" s="272"/>
    </row>
    <row r="766" spans="1:4" ht="14.25">
      <c r="A766" s="279" t="s">
        <v>239</v>
      </c>
      <c r="B766" s="273">
        <v>0</v>
      </c>
      <c r="C766" s="274">
        <f t="shared" si="6"/>
        <v>0</v>
      </c>
      <c r="D766" s="272"/>
    </row>
    <row r="767" spans="1:4" ht="14.25">
      <c r="A767" s="279" t="s">
        <v>792</v>
      </c>
      <c r="B767" s="273">
        <v>0</v>
      </c>
      <c r="C767" s="274">
        <f t="shared" si="6"/>
        <v>0</v>
      </c>
      <c r="D767" s="272"/>
    </row>
    <row r="768" spans="1:4" ht="14.25">
      <c r="A768" s="279" t="s">
        <v>793</v>
      </c>
      <c r="B768" s="273">
        <v>0</v>
      </c>
      <c r="C768" s="274">
        <f t="shared" si="6"/>
        <v>0</v>
      </c>
      <c r="D768" s="272"/>
    </row>
    <row r="769" spans="1:4" ht="14.25">
      <c r="A769" s="279" t="s">
        <v>794</v>
      </c>
      <c r="B769" s="273">
        <v>0</v>
      </c>
      <c r="C769" s="274">
        <f t="shared" si="6"/>
        <v>0</v>
      </c>
      <c r="D769" s="272"/>
    </row>
    <row r="770" spans="1:4" ht="14.25">
      <c r="A770" s="279" t="s">
        <v>795</v>
      </c>
      <c r="B770" s="273">
        <v>0</v>
      </c>
      <c r="C770" s="274">
        <f t="shared" si="6"/>
        <v>0</v>
      </c>
      <c r="D770" s="272"/>
    </row>
    <row r="771" spans="1:4" ht="14.25">
      <c r="A771" s="279" t="s">
        <v>796</v>
      </c>
      <c r="B771" s="273">
        <v>0</v>
      </c>
      <c r="C771" s="274">
        <f t="shared" si="6"/>
        <v>0</v>
      </c>
      <c r="D771" s="272"/>
    </row>
    <row r="772" spans="1:4" ht="14.25">
      <c r="A772" s="279" t="s">
        <v>797</v>
      </c>
      <c r="B772" s="273">
        <v>0</v>
      </c>
      <c r="C772" s="274">
        <f t="shared" si="6"/>
        <v>0</v>
      </c>
      <c r="D772" s="272"/>
    </row>
    <row r="773" spans="1:4" ht="14.25">
      <c r="A773" s="279" t="s">
        <v>798</v>
      </c>
      <c r="B773" s="273">
        <v>0</v>
      </c>
      <c r="C773" s="274">
        <f t="shared" si="6"/>
        <v>0</v>
      </c>
      <c r="D773" s="272"/>
    </row>
    <row r="774" spans="1:4" ht="14.25">
      <c r="A774" s="279" t="s">
        <v>278</v>
      </c>
      <c r="B774" s="273">
        <v>0</v>
      </c>
      <c r="C774" s="274">
        <f t="shared" si="6"/>
        <v>0</v>
      </c>
      <c r="D774" s="272"/>
    </row>
    <row r="775" spans="1:4" ht="14.25">
      <c r="A775" s="279" t="s">
        <v>799</v>
      </c>
      <c r="B775" s="273">
        <v>0</v>
      </c>
      <c r="C775" s="274">
        <f t="shared" si="6"/>
        <v>0</v>
      </c>
      <c r="D775" s="272"/>
    </row>
    <row r="776" spans="1:4" ht="14.25">
      <c r="A776" s="279" t="s">
        <v>246</v>
      </c>
      <c r="B776" s="273">
        <v>0</v>
      </c>
      <c r="C776" s="274">
        <f t="shared" si="6"/>
        <v>0</v>
      </c>
      <c r="D776" s="272"/>
    </row>
    <row r="777" spans="1:4" ht="14.25">
      <c r="A777" s="279" t="s">
        <v>800</v>
      </c>
      <c r="B777" s="273">
        <v>0</v>
      </c>
      <c r="C777" s="274">
        <f t="shared" si="6"/>
        <v>0</v>
      </c>
      <c r="D777" s="272"/>
    </row>
    <row r="778" spans="1:4" ht="14.25">
      <c r="A778" s="279" t="s">
        <v>801</v>
      </c>
      <c r="B778" s="273">
        <f>B779</f>
        <v>1401</v>
      </c>
      <c r="C778" s="274">
        <f>C779</f>
        <v>0</v>
      </c>
      <c r="D778" s="272"/>
    </row>
    <row r="779" spans="1:4" ht="14.25">
      <c r="A779" s="285" t="s">
        <v>802</v>
      </c>
      <c r="B779" s="273">
        <v>1401</v>
      </c>
      <c r="C779" s="274">
        <f>SUM(D779:D779)</f>
        <v>0</v>
      </c>
      <c r="D779" s="272"/>
    </row>
    <row r="780" spans="1:4" ht="14.25">
      <c r="A780" s="279" t="s">
        <v>47</v>
      </c>
      <c r="B780" s="273">
        <f>B781+B792+B794+B797+B798+B799</f>
        <v>8134</v>
      </c>
      <c r="C780" s="274">
        <f>C781+C792+C794+C797+C798+C799</f>
        <v>3639</v>
      </c>
      <c r="D780" s="272"/>
    </row>
    <row r="781" spans="1:4" ht="14.25">
      <c r="A781" s="279" t="s">
        <v>803</v>
      </c>
      <c r="B781" s="273">
        <f>SUM(B782:B791)</f>
        <v>2442</v>
      </c>
      <c r="C781" s="274">
        <f>SUM(C782:C791)</f>
        <v>2014</v>
      </c>
      <c r="D781" s="272"/>
    </row>
    <row r="782" spans="1:4" ht="14.25">
      <c r="A782" s="279" t="s">
        <v>237</v>
      </c>
      <c r="B782" s="273">
        <v>821</v>
      </c>
      <c r="C782" s="274">
        <v>683</v>
      </c>
      <c r="D782" s="272"/>
    </row>
    <row r="783" spans="1:4" ht="14.25">
      <c r="A783" s="279" t="s">
        <v>238</v>
      </c>
      <c r="B783" s="273">
        <v>124</v>
      </c>
      <c r="C783" s="274">
        <v>56</v>
      </c>
      <c r="D783" s="272"/>
    </row>
    <row r="784" spans="1:4" ht="14.25">
      <c r="A784" s="279" t="s">
        <v>239</v>
      </c>
      <c r="B784" s="273">
        <v>0</v>
      </c>
      <c r="C784" s="274">
        <v>0</v>
      </c>
      <c r="D784" s="272"/>
    </row>
    <row r="785" spans="1:4" ht="14.25">
      <c r="A785" s="279" t="s">
        <v>804</v>
      </c>
      <c r="B785" s="273">
        <v>1241</v>
      </c>
      <c r="C785" s="274">
        <v>1042</v>
      </c>
      <c r="D785" s="272"/>
    </row>
    <row r="786" spans="1:4" ht="14.25">
      <c r="A786" s="279" t="s">
        <v>805</v>
      </c>
      <c r="B786" s="273">
        <v>0</v>
      </c>
      <c r="C786" s="274">
        <v>0</v>
      </c>
      <c r="D786" s="272"/>
    </row>
    <row r="787" spans="1:4" ht="14.25">
      <c r="A787" s="279" t="s">
        <v>806</v>
      </c>
      <c r="B787" s="273">
        <v>0</v>
      </c>
      <c r="C787" s="274">
        <v>0</v>
      </c>
      <c r="D787" s="272"/>
    </row>
    <row r="788" spans="1:4" ht="14.25">
      <c r="A788" s="279" t="s">
        <v>807</v>
      </c>
      <c r="B788" s="273">
        <v>0</v>
      </c>
      <c r="C788" s="274">
        <v>0</v>
      </c>
      <c r="D788" s="272"/>
    </row>
    <row r="789" spans="1:4" ht="14.25">
      <c r="A789" s="279" t="s">
        <v>808</v>
      </c>
      <c r="B789" s="273">
        <v>249</v>
      </c>
      <c r="C789" s="274">
        <v>226</v>
      </c>
      <c r="D789" s="272"/>
    </row>
    <row r="790" spans="1:4" ht="14.25">
      <c r="A790" s="279" t="s">
        <v>809</v>
      </c>
      <c r="B790" s="273">
        <v>0</v>
      </c>
      <c r="C790" s="274">
        <v>0</v>
      </c>
      <c r="D790" s="272"/>
    </row>
    <row r="791" spans="1:4" ht="14.25">
      <c r="A791" s="279" t="s">
        <v>810</v>
      </c>
      <c r="B791" s="273">
        <v>7</v>
      </c>
      <c r="C791" s="274">
        <v>7</v>
      </c>
      <c r="D791" s="272"/>
    </row>
    <row r="792" spans="1:4" ht="14.25">
      <c r="A792" s="279" t="s">
        <v>811</v>
      </c>
      <c r="B792" s="273">
        <f>B793</f>
        <v>41</v>
      </c>
      <c r="C792" s="274">
        <f>C793</f>
        <v>0</v>
      </c>
      <c r="D792" s="272"/>
    </row>
    <row r="793" spans="1:4" ht="14.25">
      <c r="A793" s="285" t="s">
        <v>812</v>
      </c>
      <c r="B793" s="273">
        <v>41</v>
      </c>
      <c r="C793" s="274">
        <f>SUM(D793:D793)</f>
        <v>0</v>
      </c>
      <c r="D793" s="272"/>
    </row>
    <row r="794" spans="1:4" ht="14.25">
      <c r="A794" s="279" t="s">
        <v>813</v>
      </c>
      <c r="B794" s="273">
        <f>SUM(B795:B796)</f>
        <v>1596</v>
      </c>
      <c r="C794" s="274">
        <f>SUM(C795:C796)</f>
        <v>0</v>
      </c>
      <c r="D794" s="272"/>
    </row>
    <row r="795" spans="1:4" ht="14.25">
      <c r="A795" s="279" t="s">
        <v>814</v>
      </c>
      <c r="B795" s="273">
        <v>0</v>
      </c>
      <c r="C795" s="274">
        <f>SUM(D795:D795)</f>
        <v>0</v>
      </c>
      <c r="D795" s="272"/>
    </row>
    <row r="796" spans="1:4" ht="14.25">
      <c r="A796" s="279" t="s">
        <v>815</v>
      </c>
      <c r="B796" s="273">
        <v>1596</v>
      </c>
      <c r="C796" s="274">
        <f>SUM(D796:D796)</f>
        <v>0</v>
      </c>
      <c r="D796" s="272"/>
    </row>
    <row r="797" spans="1:4" ht="14.25">
      <c r="A797" s="279" t="s">
        <v>816</v>
      </c>
      <c r="B797" s="273">
        <v>2654</v>
      </c>
      <c r="C797" s="274">
        <f>SUM(D797:D797)</f>
        <v>0</v>
      </c>
      <c r="D797" s="272"/>
    </row>
    <row r="798" spans="1:4" ht="14.25">
      <c r="A798" s="279" t="s">
        <v>817</v>
      </c>
      <c r="B798" s="273">
        <v>405</v>
      </c>
      <c r="C798" s="274">
        <v>1291</v>
      </c>
      <c r="D798" s="272"/>
    </row>
    <row r="799" spans="1:4" ht="14.25">
      <c r="A799" s="279" t="s">
        <v>818</v>
      </c>
      <c r="B799" s="273">
        <f>B800</f>
        <v>996</v>
      </c>
      <c r="C799" s="274">
        <f>C800</f>
        <v>334</v>
      </c>
      <c r="D799" s="272"/>
    </row>
    <row r="800" spans="1:4" ht="14.25">
      <c r="A800" s="285" t="s">
        <v>819</v>
      </c>
      <c r="B800" s="273">
        <v>996</v>
      </c>
      <c r="C800" s="274">
        <v>334</v>
      </c>
      <c r="D800" s="272"/>
    </row>
    <row r="801" spans="1:4" ht="14.25">
      <c r="A801" s="279" t="s">
        <v>48</v>
      </c>
      <c r="B801" s="273">
        <f>B802+B828+B853+B881+B892+B899+B906+B909</f>
        <v>141235</v>
      </c>
      <c r="C801" s="274">
        <f>C802+C828+C853+C881+C892+C899+C906+C909</f>
        <v>82180</v>
      </c>
      <c r="D801" s="272"/>
    </row>
    <row r="802" spans="1:4" ht="14.25">
      <c r="A802" s="279" t="s">
        <v>820</v>
      </c>
      <c r="B802" s="273">
        <f>SUM(B803:B827)</f>
        <v>29906</v>
      </c>
      <c r="C802" s="274">
        <f>SUM(C803:C827)</f>
        <v>22413</v>
      </c>
      <c r="D802" s="272"/>
    </row>
    <row r="803" spans="1:4" ht="14.25">
      <c r="A803" s="279" t="s">
        <v>237</v>
      </c>
      <c r="B803" s="273">
        <v>1411</v>
      </c>
      <c r="C803" s="274">
        <v>1491</v>
      </c>
      <c r="D803" s="272"/>
    </row>
    <row r="804" spans="1:4" ht="14.25">
      <c r="A804" s="279" t="s">
        <v>238</v>
      </c>
      <c r="B804" s="273">
        <v>109</v>
      </c>
      <c r="C804" s="274">
        <v>33</v>
      </c>
      <c r="D804" s="272"/>
    </row>
    <row r="805" spans="1:4" ht="14.25">
      <c r="A805" s="279" t="s">
        <v>239</v>
      </c>
      <c r="B805" s="273">
        <v>63</v>
      </c>
      <c r="C805" s="274">
        <v>2</v>
      </c>
      <c r="D805" s="272"/>
    </row>
    <row r="806" spans="1:4" ht="14.25">
      <c r="A806" s="279" t="s">
        <v>246</v>
      </c>
      <c r="B806" s="273">
        <v>7631</v>
      </c>
      <c r="C806" s="274">
        <v>5254</v>
      </c>
      <c r="D806" s="272"/>
    </row>
    <row r="807" spans="1:4" ht="14.25">
      <c r="A807" s="279" t="s">
        <v>821</v>
      </c>
      <c r="B807" s="273">
        <v>0</v>
      </c>
      <c r="C807" s="274">
        <v>0</v>
      </c>
      <c r="D807" s="272"/>
    </row>
    <row r="808" spans="1:4" ht="14.25">
      <c r="A808" s="279" t="s">
        <v>822</v>
      </c>
      <c r="B808" s="273">
        <v>30</v>
      </c>
      <c r="C808" s="274">
        <v>5</v>
      </c>
      <c r="D808" s="272"/>
    </row>
    <row r="809" spans="1:4" ht="14.25">
      <c r="A809" s="279" t="s">
        <v>823</v>
      </c>
      <c r="B809" s="273">
        <v>170</v>
      </c>
      <c r="C809" s="274">
        <v>3</v>
      </c>
      <c r="D809" s="272"/>
    </row>
    <row r="810" spans="1:4" ht="14.25">
      <c r="A810" s="279" t="s">
        <v>824</v>
      </c>
      <c r="B810" s="273">
        <v>222</v>
      </c>
      <c r="C810" s="274">
        <v>33</v>
      </c>
      <c r="D810" s="272"/>
    </row>
    <row r="811" spans="1:4" ht="14.25">
      <c r="A811" s="279" t="s">
        <v>825</v>
      </c>
      <c r="B811" s="273">
        <v>376</v>
      </c>
      <c r="C811" s="274">
        <v>319</v>
      </c>
      <c r="D811" s="272"/>
    </row>
    <row r="812" spans="1:4" ht="14.25">
      <c r="A812" s="279" t="s">
        <v>826</v>
      </c>
      <c r="B812" s="273">
        <v>0</v>
      </c>
      <c r="C812" s="274">
        <v>0</v>
      </c>
      <c r="D812" s="272"/>
    </row>
    <row r="813" spans="1:4" ht="14.25">
      <c r="A813" s="279" t="s">
        <v>827</v>
      </c>
      <c r="B813" s="273">
        <v>0</v>
      </c>
      <c r="C813" s="274">
        <v>0</v>
      </c>
      <c r="D813" s="272"/>
    </row>
    <row r="814" spans="1:4" ht="14.25">
      <c r="A814" s="279" t="s">
        <v>828</v>
      </c>
      <c r="B814" s="273">
        <v>0</v>
      </c>
      <c r="C814" s="274">
        <v>0</v>
      </c>
      <c r="D814" s="272"/>
    </row>
    <row r="815" spans="1:4" ht="14.25">
      <c r="A815" s="279" t="s">
        <v>829</v>
      </c>
      <c r="B815" s="273">
        <v>0</v>
      </c>
      <c r="C815" s="274">
        <v>0</v>
      </c>
      <c r="D815" s="272"/>
    </row>
    <row r="816" spans="1:4" ht="14.25">
      <c r="A816" s="279" t="s">
        <v>830</v>
      </c>
      <c r="B816" s="273">
        <v>0</v>
      </c>
      <c r="C816" s="274">
        <v>0</v>
      </c>
      <c r="D816" s="272"/>
    </row>
    <row r="817" spans="1:4" ht="14.25">
      <c r="A817" s="279" t="s">
        <v>831</v>
      </c>
      <c r="B817" s="273">
        <v>0</v>
      </c>
      <c r="C817" s="274">
        <v>0</v>
      </c>
      <c r="D817" s="272"/>
    </row>
    <row r="818" spans="1:4" ht="14.25">
      <c r="A818" s="279" t="s">
        <v>832</v>
      </c>
      <c r="B818" s="273">
        <v>7412</v>
      </c>
      <c r="C818" s="274">
        <v>7000</v>
      </c>
      <c r="D818" s="272"/>
    </row>
    <row r="819" spans="1:4" ht="14.25">
      <c r="A819" s="279" t="s">
        <v>833</v>
      </c>
      <c r="B819" s="273">
        <v>1037</v>
      </c>
      <c r="C819" s="274">
        <v>0</v>
      </c>
      <c r="D819" s="272"/>
    </row>
    <row r="820" spans="1:4" ht="14.25">
      <c r="A820" s="279" t="s">
        <v>834</v>
      </c>
      <c r="B820" s="273">
        <v>0</v>
      </c>
      <c r="C820" s="274">
        <v>0</v>
      </c>
      <c r="D820" s="272"/>
    </row>
    <row r="821" spans="1:4" ht="14.25">
      <c r="A821" s="279" t="s">
        <v>835</v>
      </c>
      <c r="B821" s="273">
        <v>0</v>
      </c>
      <c r="C821" s="274">
        <v>0</v>
      </c>
      <c r="D821" s="272"/>
    </row>
    <row r="822" spans="1:4" ht="14.25">
      <c r="A822" s="279" t="s">
        <v>836</v>
      </c>
      <c r="B822" s="273">
        <v>0</v>
      </c>
      <c r="C822" s="274">
        <v>0</v>
      </c>
      <c r="D822" s="272"/>
    </row>
    <row r="823" spans="1:4" ht="14.25">
      <c r="A823" s="279" t="s">
        <v>837</v>
      </c>
      <c r="B823" s="273">
        <v>0</v>
      </c>
      <c r="C823" s="274">
        <v>0</v>
      </c>
      <c r="D823" s="272"/>
    </row>
    <row r="824" spans="1:4" ht="14.25">
      <c r="A824" s="279" t="s">
        <v>838</v>
      </c>
      <c r="B824" s="273">
        <v>7</v>
      </c>
      <c r="C824" s="274">
        <v>0</v>
      </c>
      <c r="D824" s="272"/>
    </row>
    <row r="825" spans="1:4" ht="14.25">
      <c r="A825" s="279" t="s">
        <v>839</v>
      </c>
      <c r="B825" s="273">
        <v>18</v>
      </c>
      <c r="C825" s="274">
        <v>2</v>
      </c>
      <c r="D825" s="272"/>
    </row>
    <row r="826" spans="1:4" ht="14.25">
      <c r="A826" s="279" t="s">
        <v>840</v>
      </c>
      <c r="B826" s="273">
        <v>2781</v>
      </c>
      <c r="C826" s="274">
        <v>0</v>
      </c>
      <c r="D826" s="272"/>
    </row>
    <row r="827" spans="1:4" ht="14.25">
      <c r="A827" s="279" t="s">
        <v>841</v>
      </c>
      <c r="B827" s="273">
        <v>8639</v>
      </c>
      <c r="C827" s="274">
        <v>8271</v>
      </c>
      <c r="D827" s="272"/>
    </row>
    <row r="828" spans="1:4" ht="14.25">
      <c r="A828" s="279" t="s">
        <v>842</v>
      </c>
      <c r="B828" s="273">
        <f>SUM(B829:B852)</f>
        <v>10815</v>
      </c>
      <c r="C828" s="274">
        <f>SUM(C829:C852)</f>
        <v>7692</v>
      </c>
      <c r="D828" s="272"/>
    </row>
    <row r="829" spans="1:4" ht="14.25">
      <c r="A829" s="279" t="s">
        <v>237</v>
      </c>
      <c r="B829" s="273">
        <v>438</v>
      </c>
      <c r="C829" s="274">
        <v>299</v>
      </c>
      <c r="D829" s="272"/>
    </row>
    <row r="830" spans="1:4" ht="14.25">
      <c r="A830" s="279" t="s">
        <v>238</v>
      </c>
      <c r="B830" s="273">
        <v>106</v>
      </c>
      <c r="C830" s="274">
        <v>131</v>
      </c>
      <c r="D830" s="272"/>
    </row>
    <row r="831" spans="1:4" ht="14.25">
      <c r="A831" s="279" t="s">
        <v>239</v>
      </c>
      <c r="B831" s="273">
        <v>0</v>
      </c>
      <c r="C831" s="274">
        <v>0</v>
      </c>
      <c r="D831" s="272"/>
    </row>
    <row r="832" spans="1:4" ht="14.25">
      <c r="A832" s="279" t="s">
        <v>843</v>
      </c>
      <c r="B832" s="273">
        <v>5241</v>
      </c>
      <c r="C832" s="274">
        <v>4178</v>
      </c>
      <c r="D832" s="272"/>
    </row>
    <row r="833" spans="1:4" ht="14.25">
      <c r="A833" s="279" t="s">
        <v>844</v>
      </c>
      <c r="B833" s="273">
        <v>1055</v>
      </c>
      <c r="C833" s="274">
        <v>0</v>
      </c>
      <c r="D833" s="272"/>
    </row>
    <row r="834" spans="1:4" ht="14.25">
      <c r="A834" s="279" t="s">
        <v>845</v>
      </c>
      <c r="B834" s="273">
        <v>314</v>
      </c>
      <c r="C834" s="274">
        <v>7</v>
      </c>
      <c r="D834" s="272"/>
    </row>
    <row r="835" spans="1:4" ht="14.25">
      <c r="A835" s="279" t="s">
        <v>846</v>
      </c>
      <c r="B835" s="273">
        <v>347</v>
      </c>
      <c r="C835" s="274">
        <v>0</v>
      </c>
      <c r="D835" s="272"/>
    </row>
    <row r="836" spans="1:4" ht="14.25">
      <c r="A836" s="279" t="s">
        <v>847</v>
      </c>
      <c r="B836" s="273">
        <v>2766</v>
      </c>
      <c r="C836" s="274">
        <v>2879</v>
      </c>
      <c r="D836" s="272"/>
    </row>
    <row r="837" spans="1:4" ht="14.25">
      <c r="A837" s="279" t="s">
        <v>848</v>
      </c>
      <c r="B837" s="273">
        <v>50</v>
      </c>
      <c r="C837" s="274">
        <v>0</v>
      </c>
      <c r="D837" s="272"/>
    </row>
    <row r="838" spans="1:4" ht="14.25">
      <c r="A838" s="279" t="s">
        <v>849</v>
      </c>
      <c r="B838" s="273">
        <v>14</v>
      </c>
      <c r="C838" s="274">
        <v>0</v>
      </c>
      <c r="D838" s="272"/>
    </row>
    <row r="839" spans="1:4" ht="14.25">
      <c r="A839" s="279" t="s">
        <v>850</v>
      </c>
      <c r="B839" s="273">
        <v>0</v>
      </c>
      <c r="C839" s="274">
        <v>0</v>
      </c>
      <c r="D839" s="272"/>
    </row>
    <row r="840" spans="1:4" ht="14.25">
      <c r="A840" s="279" t="s">
        <v>851</v>
      </c>
      <c r="B840" s="273">
        <v>206</v>
      </c>
      <c r="C840" s="274">
        <v>146</v>
      </c>
      <c r="D840" s="272"/>
    </row>
    <row r="841" spans="1:4" ht="14.25">
      <c r="A841" s="279" t="s">
        <v>852</v>
      </c>
      <c r="B841" s="273">
        <v>0</v>
      </c>
      <c r="C841" s="274">
        <v>0</v>
      </c>
      <c r="D841" s="272"/>
    </row>
    <row r="842" spans="1:4" ht="14.25">
      <c r="A842" s="279" t="s">
        <v>853</v>
      </c>
      <c r="B842" s="273">
        <v>0</v>
      </c>
      <c r="C842" s="274">
        <v>0</v>
      </c>
      <c r="D842" s="272"/>
    </row>
    <row r="843" spans="1:4" ht="14.25">
      <c r="A843" s="279" t="s">
        <v>854</v>
      </c>
      <c r="B843" s="273">
        <v>0</v>
      </c>
      <c r="C843" s="274">
        <v>0</v>
      </c>
      <c r="D843" s="272"/>
    </row>
    <row r="844" spans="1:4" ht="14.25">
      <c r="A844" s="279" t="s">
        <v>855</v>
      </c>
      <c r="B844" s="273">
        <v>0</v>
      </c>
      <c r="C844" s="274">
        <v>0</v>
      </c>
      <c r="D844" s="272"/>
    </row>
    <row r="845" spans="1:4" ht="14.25">
      <c r="A845" s="279" t="s">
        <v>856</v>
      </c>
      <c r="B845" s="273">
        <v>0</v>
      </c>
      <c r="C845" s="274">
        <v>0</v>
      </c>
      <c r="D845" s="272"/>
    </row>
    <row r="846" spans="1:4" ht="14.25">
      <c r="A846" s="279" t="s">
        <v>857</v>
      </c>
      <c r="B846" s="273">
        <v>11</v>
      </c>
      <c r="C846" s="274">
        <v>0</v>
      </c>
      <c r="D846" s="272"/>
    </row>
    <row r="847" spans="1:4" ht="14.25">
      <c r="A847" s="279" t="s">
        <v>858</v>
      </c>
      <c r="B847" s="273">
        <v>0</v>
      </c>
      <c r="C847" s="274">
        <v>0</v>
      </c>
      <c r="D847" s="272"/>
    </row>
    <row r="848" spans="1:4" ht="14.25">
      <c r="A848" s="279" t="s">
        <v>859</v>
      </c>
      <c r="B848" s="273">
        <v>109</v>
      </c>
      <c r="C848" s="274">
        <v>52</v>
      </c>
      <c r="D848" s="272"/>
    </row>
    <row r="849" spans="1:4" ht="14.25">
      <c r="A849" s="279" t="s">
        <v>860</v>
      </c>
      <c r="B849" s="273">
        <v>0</v>
      </c>
      <c r="C849" s="274">
        <v>0</v>
      </c>
      <c r="D849" s="272"/>
    </row>
    <row r="850" spans="1:4" ht="14.25">
      <c r="A850" s="279" t="s">
        <v>861</v>
      </c>
      <c r="B850" s="273">
        <v>0</v>
      </c>
      <c r="C850" s="274">
        <v>0</v>
      </c>
      <c r="D850" s="272"/>
    </row>
    <row r="851" spans="1:4" ht="14.25">
      <c r="A851" s="279" t="s">
        <v>827</v>
      </c>
      <c r="B851" s="273">
        <v>0</v>
      </c>
      <c r="C851" s="274">
        <v>0</v>
      </c>
      <c r="D851" s="272"/>
    </row>
    <row r="852" spans="1:4" ht="14.25">
      <c r="A852" s="279" t="s">
        <v>862</v>
      </c>
      <c r="B852" s="273">
        <v>158</v>
      </c>
      <c r="C852" s="274">
        <v>0</v>
      </c>
      <c r="D852" s="272"/>
    </row>
    <row r="853" spans="1:4" ht="14.25">
      <c r="A853" s="279" t="s">
        <v>863</v>
      </c>
      <c r="B853" s="273">
        <f>SUM(B854:B880)</f>
        <v>16610</v>
      </c>
      <c r="C853" s="274">
        <f>SUM(C854:C880)</f>
        <v>14883</v>
      </c>
      <c r="D853" s="272"/>
    </row>
    <row r="854" spans="1:4" ht="14.25">
      <c r="A854" s="279" t="s">
        <v>237</v>
      </c>
      <c r="B854" s="273">
        <v>755</v>
      </c>
      <c r="C854" s="274">
        <v>587</v>
      </c>
      <c r="D854" s="272"/>
    </row>
    <row r="855" spans="1:4" ht="14.25">
      <c r="A855" s="279" t="s">
        <v>238</v>
      </c>
      <c r="B855" s="273">
        <v>222</v>
      </c>
      <c r="C855" s="274">
        <v>112</v>
      </c>
      <c r="D855" s="272"/>
    </row>
    <row r="856" spans="1:4" ht="14.25">
      <c r="A856" s="279" t="s">
        <v>239</v>
      </c>
      <c r="B856" s="273">
        <v>6</v>
      </c>
      <c r="C856" s="274">
        <v>0</v>
      </c>
      <c r="D856" s="272"/>
    </row>
    <row r="857" spans="1:4" ht="14.25">
      <c r="A857" s="279" t="s">
        <v>864</v>
      </c>
      <c r="B857" s="273">
        <v>0</v>
      </c>
      <c r="C857" s="274">
        <v>9</v>
      </c>
      <c r="D857" s="272"/>
    </row>
    <row r="858" spans="1:4" ht="14.25">
      <c r="A858" s="279" t="s">
        <v>865</v>
      </c>
      <c r="B858" s="273">
        <v>4000</v>
      </c>
      <c r="C858" s="274">
        <v>46</v>
      </c>
      <c r="D858" s="272"/>
    </row>
    <row r="859" spans="1:4" ht="14.25">
      <c r="A859" s="279" t="s">
        <v>866</v>
      </c>
      <c r="B859" s="273">
        <v>130</v>
      </c>
      <c r="C859" s="274">
        <v>112</v>
      </c>
      <c r="D859" s="272"/>
    </row>
    <row r="860" spans="1:4" ht="14.25">
      <c r="A860" s="279" t="s">
        <v>867</v>
      </c>
      <c r="B860" s="273">
        <v>0</v>
      </c>
      <c r="C860" s="274">
        <v>0</v>
      </c>
      <c r="D860" s="272"/>
    </row>
    <row r="861" spans="1:4" ht="14.25">
      <c r="A861" s="279" t="s">
        <v>868</v>
      </c>
      <c r="B861" s="273">
        <v>0</v>
      </c>
      <c r="C861" s="274">
        <v>0</v>
      </c>
      <c r="D861" s="272"/>
    </row>
    <row r="862" spans="1:4" ht="14.25">
      <c r="A862" s="279" t="s">
        <v>869</v>
      </c>
      <c r="B862" s="273">
        <v>289</v>
      </c>
      <c r="C862" s="274">
        <v>172</v>
      </c>
      <c r="D862" s="272"/>
    </row>
    <row r="863" spans="1:4" ht="14.25">
      <c r="A863" s="279" t="s">
        <v>870</v>
      </c>
      <c r="B863" s="273">
        <v>76</v>
      </c>
      <c r="C863" s="274">
        <v>64</v>
      </c>
      <c r="D863" s="272"/>
    </row>
    <row r="864" spans="1:4" ht="14.25">
      <c r="A864" s="279" t="s">
        <v>871</v>
      </c>
      <c r="B864" s="273">
        <v>0</v>
      </c>
      <c r="C864" s="274">
        <v>0</v>
      </c>
      <c r="D864" s="272"/>
    </row>
    <row r="865" spans="1:4" ht="14.25">
      <c r="A865" s="279" t="s">
        <v>872</v>
      </c>
      <c r="B865" s="273">
        <v>0</v>
      </c>
      <c r="C865" s="274">
        <v>0</v>
      </c>
      <c r="D865" s="272"/>
    </row>
    <row r="866" spans="1:4" ht="14.25">
      <c r="A866" s="279" t="s">
        <v>873</v>
      </c>
      <c r="B866" s="273">
        <v>0</v>
      </c>
      <c r="C866" s="274">
        <v>0</v>
      </c>
      <c r="D866" s="272"/>
    </row>
    <row r="867" spans="1:4" ht="14.25">
      <c r="A867" s="279" t="s">
        <v>874</v>
      </c>
      <c r="B867" s="273">
        <v>100</v>
      </c>
      <c r="C867" s="274">
        <v>0</v>
      </c>
      <c r="D867" s="272"/>
    </row>
    <row r="868" spans="1:4" ht="14.25">
      <c r="A868" s="279" t="s">
        <v>875</v>
      </c>
      <c r="B868" s="273">
        <v>0</v>
      </c>
      <c r="C868" s="274">
        <v>0</v>
      </c>
      <c r="D868" s="272"/>
    </row>
    <row r="869" spans="1:4" ht="14.25">
      <c r="A869" s="279" t="s">
        <v>876</v>
      </c>
      <c r="B869" s="273">
        <v>7</v>
      </c>
      <c r="C869" s="274">
        <v>0</v>
      </c>
      <c r="D869" s="272"/>
    </row>
    <row r="870" spans="1:4" ht="14.25">
      <c r="A870" s="279" t="s">
        <v>877</v>
      </c>
      <c r="B870" s="273">
        <v>307</v>
      </c>
      <c r="C870" s="274">
        <v>139</v>
      </c>
      <c r="D870" s="272"/>
    </row>
    <row r="871" spans="1:4" ht="14.25">
      <c r="A871" s="279" t="s">
        <v>878</v>
      </c>
      <c r="B871" s="273">
        <v>0</v>
      </c>
      <c r="C871" s="274">
        <v>0</v>
      </c>
      <c r="D871" s="272"/>
    </row>
    <row r="872" spans="1:4" ht="14.25">
      <c r="A872" s="279" t="s">
        <v>879</v>
      </c>
      <c r="B872" s="273">
        <v>0</v>
      </c>
      <c r="C872" s="274">
        <v>0</v>
      </c>
      <c r="D872" s="272"/>
    </row>
    <row r="873" spans="1:4" ht="14.25">
      <c r="A873" s="279" t="s">
        <v>880</v>
      </c>
      <c r="B873" s="273">
        <v>0</v>
      </c>
      <c r="C873" s="274">
        <v>0</v>
      </c>
      <c r="D873" s="272"/>
    </row>
    <row r="874" spans="1:4" ht="14.25">
      <c r="A874" s="279" t="s">
        <v>881</v>
      </c>
      <c r="B874" s="273">
        <v>0</v>
      </c>
      <c r="C874" s="274">
        <v>0</v>
      </c>
      <c r="D874" s="272"/>
    </row>
    <row r="875" spans="1:4" ht="14.25">
      <c r="A875" s="279" t="s">
        <v>855</v>
      </c>
      <c r="B875" s="273">
        <v>0</v>
      </c>
      <c r="C875" s="274">
        <v>0</v>
      </c>
      <c r="D875" s="272"/>
    </row>
    <row r="876" spans="1:4" ht="14.25">
      <c r="A876" s="279" t="s">
        <v>882</v>
      </c>
      <c r="B876" s="273">
        <v>0</v>
      </c>
      <c r="C876" s="274">
        <v>0</v>
      </c>
      <c r="D876" s="272"/>
    </row>
    <row r="877" spans="1:4" ht="14.25">
      <c r="A877" s="279" t="s">
        <v>883</v>
      </c>
      <c r="B877" s="273">
        <v>98</v>
      </c>
      <c r="C877" s="274">
        <v>79</v>
      </c>
      <c r="D877" s="272"/>
    </row>
    <row r="878" spans="1:4" ht="14.25">
      <c r="A878" s="279" t="s">
        <v>884</v>
      </c>
      <c r="B878" s="273">
        <v>0</v>
      </c>
      <c r="C878" s="274">
        <v>0</v>
      </c>
      <c r="D878" s="272"/>
    </row>
    <row r="879" spans="1:4" ht="14.25">
      <c r="A879" s="279" t="s">
        <v>885</v>
      </c>
      <c r="B879" s="273">
        <v>0</v>
      </c>
      <c r="C879" s="274">
        <v>0</v>
      </c>
      <c r="D879" s="272"/>
    </row>
    <row r="880" spans="1:4" ht="14.25">
      <c r="A880" s="279" t="s">
        <v>886</v>
      </c>
      <c r="B880" s="273">
        <v>10620</v>
      </c>
      <c r="C880" s="274">
        <v>13563</v>
      </c>
      <c r="D880" s="272"/>
    </row>
    <row r="881" spans="1:4" ht="14.25">
      <c r="A881" s="279" t="s">
        <v>887</v>
      </c>
      <c r="B881" s="273">
        <f>SUM(B882:B891)</f>
        <v>69818</v>
      </c>
      <c r="C881" s="274">
        <f>SUM(C882:C891)</f>
        <v>26206</v>
      </c>
      <c r="D881" s="272"/>
    </row>
    <row r="882" spans="1:4" ht="14.25">
      <c r="A882" s="279" t="s">
        <v>237</v>
      </c>
      <c r="B882" s="273">
        <v>341</v>
      </c>
      <c r="C882" s="274">
        <v>333</v>
      </c>
      <c r="D882" s="272"/>
    </row>
    <row r="883" spans="1:4" ht="14.25">
      <c r="A883" s="279" t="s">
        <v>238</v>
      </c>
      <c r="B883" s="273">
        <v>267</v>
      </c>
      <c r="C883" s="274">
        <v>124</v>
      </c>
      <c r="D883" s="272"/>
    </row>
    <row r="884" spans="1:4" ht="14.25">
      <c r="A884" s="279" t="s">
        <v>239</v>
      </c>
      <c r="B884" s="273">
        <v>0</v>
      </c>
      <c r="C884" s="274">
        <v>0</v>
      </c>
      <c r="D884" s="272"/>
    </row>
    <row r="885" spans="1:4" ht="14.25">
      <c r="A885" s="279" t="s">
        <v>888</v>
      </c>
      <c r="B885" s="273">
        <v>40068</v>
      </c>
      <c r="C885" s="274">
        <v>10157</v>
      </c>
      <c r="D885" s="272"/>
    </row>
    <row r="886" spans="1:4" ht="14.25">
      <c r="A886" s="279" t="s">
        <v>889</v>
      </c>
      <c r="B886" s="273">
        <v>10673</v>
      </c>
      <c r="C886" s="274">
        <v>0</v>
      </c>
      <c r="D886" s="272"/>
    </row>
    <row r="887" spans="1:4" ht="14.25">
      <c r="A887" s="279" t="s">
        <v>890</v>
      </c>
      <c r="B887" s="273">
        <v>2838</v>
      </c>
      <c r="C887" s="274">
        <v>0</v>
      </c>
      <c r="D887" s="272"/>
    </row>
    <row r="888" spans="1:4" ht="14.25">
      <c r="A888" s="279" t="s">
        <v>891</v>
      </c>
      <c r="B888" s="273">
        <v>4452</v>
      </c>
      <c r="C888" s="274">
        <v>0</v>
      </c>
      <c r="D888" s="272"/>
    </row>
    <row r="889" spans="1:4" ht="14.25">
      <c r="A889" s="279" t="s">
        <v>892</v>
      </c>
      <c r="B889" s="273">
        <v>0</v>
      </c>
      <c r="C889" s="274">
        <v>0</v>
      </c>
      <c r="D889" s="272"/>
    </row>
    <row r="890" spans="1:4" ht="14.25">
      <c r="A890" s="279" t="s">
        <v>893</v>
      </c>
      <c r="B890" s="273">
        <v>0</v>
      </c>
      <c r="C890" s="274">
        <v>0</v>
      </c>
      <c r="D890" s="272"/>
    </row>
    <row r="891" spans="1:4" ht="14.25">
      <c r="A891" s="279" t="s">
        <v>894</v>
      </c>
      <c r="B891" s="273">
        <v>11179</v>
      </c>
      <c r="C891" s="274">
        <v>15592</v>
      </c>
      <c r="D891" s="272"/>
    </row>
    <row r="892" spans="1:4" ht="14.25">
      <c r="A892" s="279" t="s">
        <v>895</v>
      </c>
      <c r="B892" s="273">
        <f>SUM(B893:B898)</f>
        <v>10560</v>
      </c>
      <c r="C892" s="274">
        <f>SUM(C893:C898)</f>
        <v>10518</v>
      </c>
      <c r="D892" s="272"/>
    </row>
    <row r="893" spans="1:4" ht="14.25">
      <c r="A893" s="279" t="s">
        <v>896</v>
      </c>
      <c r="B893" s="273">
        <v>0</v>
      </c>
      <c r="C893" s="274">
        <v>0</v>
      </c>
      <c r="D893" s="272"/>
    </row>
    <row r="894" spans="1:4" ht="14.25">
      <c r="A894" s="279" t="s">
        <v>897</v>
      </c>
      <c r="B894" s="273">
        <v>0</v>
      </c>
      <c r="C894" s="274">
        <v>0</v>
      </c>
      <c r="D894" s="272"/>
    </row>
    <row r="895" spans="1:4" ht="14.25">
      <c r="A895" s="279" t="s">
        <v>898</v>
      </c>
      <c r="B895" s="273">
        <v>9520</v>
      </c>
      <c r="C895" s="274">
        <v>9374</v>
      </c>
      <c r="D895" s="272"/>
    </row>
    <row r="896" spans="1:4" ht="14.25">
      <c r="A896" s="279" t="s">
        <v>899</v>
      </c>
      <c r="B896" s="273">
        <v>1040</v>
      </c>
      <c r="C896" s="274">
        <v>144</v>
      </c>
      <c r="D896" s="272"/>
    </row>
    <row r="897" spans="1:4" ht="14.25">
      <c r="A897" s="279" t="s">
        <v>900</v>
      </c>
      <c r="B897" s="273">
        <v>0</v>
      </c>
      <c r="C897" s="274">
        <v>0</v>
      </c>
      <c r="D897" s="272"/>
    </row>
    <row r="898" spans="1:4" ht="14.25">
      <c r="A898" s="279" t="s">
        <v>901</v>
      </c>
      <c r="B898" s="273">
        <v>0</v>
      </c>
      <c r="C898" s="274">
        <v>1000</v>
      </c>
      <c r="D898" s="272"/>
    </row>
    <row r="899" spans="1:4" ht="14.25">
      <c r="A899" s="279" t="s">
        <v>902</v>
      </c>
      <c r="B899" s="273">
        <f>SUM(B900:B905)</f>
        <v>875</v>
      </c>
      <c r="C899" s="274">
        <f>SUM(C900:C905)</f>
        <v>468</v>
      </c>
      <c r="D899" s="272"/>
    </row>
    <row r="900" spans="1:4" ht="14.25">
      <c r="A900" s="279" t="s">
        <v>903</v>
      </c>
      <c r="B900" s="273">
        <v>0</v>
      </c>
      <c r="C900" s="274">
        <v>0</v>
      </c>
      <c r="D900" s="272"/>
    </row>
    <row r="901" spans="1:4" ht="14.25">
      <c r="A901" s="279" t="s">
        <v>904</v>
      </c>
      <c r="B901" s="273">
        <v>0</v>
      </c>
      <c r="C901" s="274">
        <v>0</v>
      </c>
      <c r="D901" s="272"/>
    </row>
    <row r="902" spans="1:4" ht="14.25">
      <c r="A902" s="279" t="s">
        <v>905</v>
      </c>
      <c r="B902" s="273">
        <v>457</v>
      </c>
      <c r="C902" s="274">
        <v>234</v>
      </c>
      <c r="D902" s="272"/>
    </row>
    <row r="903" spans="1:4" ht="14.25">
      <c r="A903" s="279" t="s">
        <v>906</v>
      </c>
      <c r="B903" s="273">
        <v>312</v>
      </c>
      <c r="C903" s="274">
        <v>234</v>
      </c>
      <c r="D903" s="272"/>
    </row>
    <row r="904" spans="1:4" ht="14.25">
      <c r="A904" s="279" t="s">
        <v>907</v>
      </c>
      <c r="B904" s="273">
        <v>0</v>
      </c>
      <c r="C904" s="274">
        <v>0</v>
      </c>
      <c r="D904" s="272"/>
    </row>
    <row r="905" spans="1:4" ht="14.25">
      <c r="A905" s="279" t="s">
        <v>908</v>
      </c>
      <c r="B905" s="273">
        <v>106</v>
      </c>
      <c r="C905" s="274">
        <v>0</v>
      </c>
      <c r="D905" s="272"/>
    </row>
    <row r="906" spans="1:4" ht="14.25">
      <c r="A906" s="279" t="s">
        <v>909</v>
      </c>
      <c r="B906" s="273">
        <f>SUM(B907:B908)</f>
        <v>1751</v>
      </c>
      <c r="C906" s="274">
        <f>SUM(C907:C908)</f>
        <v>0</v>
      </c>
      <c r="D906" s="272"/>
    </row>
    <row r="907" spans="1:4" ht="14.25">
      <c r="A907" s="279" t="s">
        <v>910</v>
      </c>
      <c r="B907" s="273">
        <v>0</v>
      </c>
      <c r="C907" s="274">
        <v>0</v>
      </c>
      <c r="D907" s="272"/>
    </row>
    <row r="908" spans="1:4" ht="14.25">
      <c r="A908" s="279" t="s">
        <v>911</v>
      </c>
      <c r="B908" s="273">
        <v>1751</v>
      </c>
      <c r="C908" s="274">
        <v>0</v>
      </c>
      <c r="D908" s="272"/>
    </row>
    <row r="909" spans="1:4" ht="14.25">
      <c r="A909" s="279" t="s">
        <v>912</v>
      </c>
      <c r="B909" s="273">
        <f>SUM(B910:B911)</f>
        <v>900</v>
      </c>
      <c r="C909" s="274">
        <f>SUM(C910:C911)</f>
        <v>0</v>
      </c>
      <c r="D909" s="272"/>
    </row>
    <row r="910" spans="1:4" ht="14.25">
      <c r="A910" s="279" t="s">
        <v>913</v>
      </c>
      <c r="B910" s="273">
        <v>0</v>
      </c>
      <c r="C910" s="274">
        <v>0</v>
      </c>
      <c r="D910" s="272"/>
    </row>
    <row r="911" spans="1:4" ht="14.25">
      <c r="A911" s="279" t="s">
        <v>914</v>
      </c>
      <c r="B911" s="273">
        <v>900</v>
      </c>
      <c r="C911" s="274">
        <v>0</v>
      </c>
      <c r="D911" s="272"/>
    </row>
    <row r="912" spans="1:4" ht="14.25">
      <c r="A912" s="279" t="s">
        <v>49</v>
      </c>
      <c r="B912" s="273">
        <f>B913+B936+B946+B956+B961+B968+B973</f>
        <v>15471</v>
      </c>
      <c r="C912" s="274">
        <f>C913+C936+C946+C956+C961+C968+C973</f>
        <v>4204</v>
      </c>
      <c r="D912" s="272"/>
    </row>
    <row r="913" spans="1:4" ht="14.25">
      <c r="A913" s="279" t="s">
        <v>915</v>
      </c>
      <c r="B913" s="273">
        <f>SUM(B914:B935)</f>
        <v>8497</v>
      </c>
      <c r="C913" s="274">
        <f>SUM(C914:C935)</f>
        <v>4204</v>
      </c>
      <c r="D913" s="272"/>
    </row>
    <row r="914" spans="1:4" ht="14.25">
      <c r="A914" s="279" t="s">
        <v>237</v>
      </c>
      <c r="B914" s="273">
        <v>879</v>
      </c>
      <c r="C914" s="274">
        <v>1052</v>
      </c>
      <c r="D914" s="272"/>
    </row>
    <row r="915" spans="1:4" ht="14.25">
      <c r="A915" s="279" t="s">
        <v>238</v>
      </c>
      <c r="B915" s="273">
        <v>286</v>
      </c>
      <c r="C915" s="274">
        <v>50</v>
      </c>
      <c r="D915" s="272"/>
    </row>
    <row r="916" spans="1:4" ht="14.25">
      <c r="A916" s="279" t="s">
        <v>239</v>
      </c>
      <c r="B916" s="273">
        <v>13</v>
      </c>
      <c r="C916" s="274">
        <v>0</v>
      </c>
      <c r="D916" s="272"/>
    </row>
    <row r="917" spans="1:4" ht="14.25">
      <c r="A917" s="279" t="s">
        <v>916</v>
      </c>
      <c r="B917" s="273">
        <v>5</v>
      </c>
      <c r="C917" s="274">
        <v>105</v>
      </c>
      <c r="D917" s="272"/>
    </row>
    <row r="918" spans="1:4" ht="14.25">
      <c r="A918" s="279" t="s">
        <v>917</v>
      </c>
      <c r="B918" s="273">
        <v>2494</v>
      </c>
      <c r="C918" s="274">
        <v>1909</v>
      </c>
      <c r="D918" s="272"/>
    </row>
    <row r="919" spans="1:4" ht="14.25">
      <c r="A919" s="279" t="s">
        <v>918</v>
      </c>
      <c r="B919" s="273">
        <v>129</v>
      </c>
      <c r="C919" s="274">
        <v>111</v>
      </c>
      <c r="D919" s="272"/>
    </row>
    <row r="920" spans="1:4" ht="14.25">
      <c r="A920" s="279" t="s">
        <v>919</v>
      </c>
      <c r="B920" s="273">
        <v>0</v>
      </c>
      <c r="C920" s="274">
        <v>45</v>
      </c>
      <c r="D920" s="272"/>
    </row>
    <row r="921" spans="1:4" ht="14.25">
      <c r="A921" s="279" t="s">
        <v>920</v>
      </c>
      <c r="B921" s="273">
        <v>0</v>
      </c>
      <c r="C921" s="274">
        <v>0</v>
      </c>
      <c r="D921" s="272"/>
    </row>
    <row r="922" spans="1:4" ht="14.25">
      <c r="A922" s="279" t="s">
        <v>921</v>
      </c>
      <c r="B922" s="273">
        <v>1741</v>
      </c>
      <c r="C922" s="274">
        <v>692</v>
      </c>
      <c r="D922" s="272"/>
    </row>
    <row r="923" spans="1:4" ht="14.25">
      <c r="A923" s="279" t="s">
        <v>922</v>
      </c>
      <c r="B923" s="273">
        <v>0</v>
      </c>
      <c r="C923" s="274">
        <v>0</v>
      </c>
      <c r="D923" s="272"/>
    </row>
    <row r="924" spans="1:4" ht="14.25">
      <c r="A924" s="279" t="s">
        <v>923</v>
      </c>
      <c r="B924" s="273">
        <v>0</v>
      </c>
      <c r="C924" s="274">
        <v>0</v>
      </c>
      <c r="D924" s="272"/>
    </row>
    <row r="925" spans="1:4" ht="14.25">
      <c r="A925" s="279" t="s">
        <v>924</v>
      </c>
      <c r="B925" s="273">
        <v>0</v>
      </c>
      <c r="C925" s="274">
        <v>0</v>
      </c>
      <c r="D925" s="272"/>
    </row>
    <row r="926" spans="1:4" ht="14.25">
      <c r="A926" s="279" t="s">
        <v>925</v>
      </c>
      <c r="B926" s="273">
        <v>0</v>
      </c>
      <c r="C926" s="274">
        <v>0</v>
      </c>
      <c r="D926" s="272"/>
    </row>
    <row r="927" spans="1:4" ht="14.25">
      <c r="A927" s="279" t="s">
        <v>926</v>
      </c>
      <c r="B927" s="273">
        <v>0</v>
      </c>
      <c r="C927" s="274">
        <v>0</v>
      </c>
      <c r="D927" s="272"/>
    </row>
    <row r="928" spans="1:4" ht="14.25">
      <c r="A928" s="279" t="s">
        <v>927</v>
      </c>
      <c r="B928" s="273">
        <v>0</v>
      </c>
      <c r="C928" s="274">
        <v>0</v>
      </c>
      <c r="D928" s="272"/>
    </row>
    <row r="929" spans="1:4" ht="14.25">
      <c r="A929" s="279" t="s">
        <v>928</v>
      </c>
      <c r="B929" s="273">
        <v>0</v>
      </c>
      <c r="C929" s="274">
        <v>3</v>
      </c>
      <c r="D929" s="272"/>
    </row>
    <row r="930" spans="1:4" ht="14.25">
      <c r="A930" s="279" t="s">
        <v>929</v>
      </c>
      <c r="B930" s="273">
        <v>241</v>
      </c>
      <c r="C930" s="274">
        <v>237</v>
      </c>
      <c r="D930" s="272"/>
    </row>
    <row r="931" spans="1:4" ht="14.25">
      <c r="A931" s="279" t="s">
        <v>930</v>
      </c>
      <c r="B931" s="273">
        <v>0</v>
      </c>
      <c r="C931" s="274">
        <v>0</v>
      </c>
      <c r="D931" s="272"/>
    </row>
    <row r="932" spans="1:4" ht="14.25">
      <c r="A932" s="279" t="s">
        <v>931</v>
      </c>
      <c r="B932" s="273">
        <v>0</v>
      </c>
      <c r="C932" s="274">
        <v>0</v>
      </c>
      <c r="D932" s="272"/>
    </row>
    <row r="933" spans="1:4" ht="14.25">
      <c r="A933" s="279" t="s">
        <v>932</v>
      </c>
      <c r="B933" s="273">
        <v>0</v>
      </c>
      <c r="C933" s="274">
        <v>0</v>
      </c>
      <c r="D933" s="272"/>
    </row>
    <row r="934" spans="1:4" ht="14.25">
      <c r="A934" s="279" t="s">
        <v>933</v>
      </c>
      <c r="B934" s="273">
        <v>2329</v>
      </c>
      <c r="C934" s="274">
        <v>0</v>
      </c>
      <c r="D934" s="272"/>
    </row>
    <row r="935" spans="1:4" ht="14.25">
      <c r="A935" s="279" t="s">
        <v>934</v>
      </c>
      <c r="B935" s="273">
        <v>380</v>
      </c>
      <c r="C935" s="274">
        <v>0</v>
      </c>
      <c r="D935" s="272"/>
    </row>
    <row r="936" spans="1:4" ht="14.25">
      <c r="A936" s="279" t="s">
        <v>935</v>
      </c>
      <c r="B936" s="273">
        <v>0</v>
      </c>
      <c r="C936" s="274">
        <f>SUM(D936:D936)</f>
        <v>0</v>
      </c>
      <c r="D936" s="272"/>
    </row>
    <row r="937" spans="1:4" ht="14.25">
      <c r="A937" s="279" t="s">
        <v>237</v>
      </c>
      <c r="B937" s="273">
        <v>0</v>
      </c>
      <c r="C937" s="274">
        <v>0</v>
      </c>
      <c r="D937" s="272"/>
    </row>
    <row r="938" spans="1:4" ht="14.25">
      <c r="A938" s="279" t="s">
        <v>238</v>
      </c>
      <c r="B938" s="273">
        <v>0</v>
      </c>
      <c r="C938" s="274">
        <v>0</v>
      </c>
      <c r="D938" s="272"/>
    </row>
    <row r="939" spans="1:4" ht="14.25">
      <c r="A939" s="279" t="s">
        <v>239</v>
      </c>
      <c r="B939" s="273">
        <v>0</v>
      </c>
      <c r="C939" s="274">
        <v>0</v>
      </c>
      <c r="D939" s="272"/>
    </row>
    <row r="940" spans="1:4" ht="14.25">
      <c r="A940" s="279" t="s">
        <v>936</v>
      </c>
      <c r="B940" s="273">
        <v>0</v>
      </c>
      <c r="C940" s="274">
        <v>0</v>
      </c>
      <c r="D940" s="272"/>
    </row>
    <row r="941" spans="1:4" ht="14.25">
      <c r="A941" s="279" t="s">
        <v>937</v>
      </c>
      <c r="B941" s="273">
        <v>0</v>
      </c>
      <c r="C941" s="274">
        <v>0</v>
      </c>
      <c r="D941" s="272"/>
    </row>
    <row r="942" spans="1:4" ht="14.25">
      <c r="A942" s="279" t="s">
        <v>938</v>
      </c>
      <c r="B942" s="273">
        <v>0</v>
      </c>
      <c r="C942" s="274">
        <v>0</v>
      </c>
      <c r="D942" s="272"/>
    </row>
    <row r="943" spans="1:4" ht="14.25">
      <c r="A943" s="279" t="s">
        <v>939</v>
      </c>
      <c r="B943" s="273">
        <v>0</v>
      </c>
      <c r="C943" s="274">
        <v>0</v>
      </c>
      <c r="D943" s="272"/>
    </row>
    <row r="944" spans="1:4" ht="14.25">
      <c r="A944" s="279" t="s">
        <v>940</v>
      </c>
      <c r="B944" s="273">
        <v>0</v>
      </c>
      <c r="C944" s="274">
        <v>0</v>
      </c>
      <c r="D944" s="272"/>
    </row>
    <row r="945" spans="1:4" ht="14.25">
      <c r="A945" s="279" t="s">
        <v>941</v>
      </c>
      <c r="B945" s="273">
        <v>0</v>
      </c>
      <c r="C945" s="274">
        <v>0</v>
      </c>
      <c r="D945" s="272"/>
    </row>
    <row r="946" spans="1:4" ht="14.25">
      <c r="A946" s="279" t="s">
        <v>942</v>
      </c>
      <c r="B946" s="273">
        <v>0</v>
      </c>
      <c r="C946" s="274">
        <f>SUM(D946:D946)</f>
        <v>0</v>
      </c>
      <c r="D946" s="272"/>
    </row>
    <row r="947" spans="1:4" ht="14.25">
      <c r="A947" s="279" t="s">
        <v>237</v>
      </c>
      <c r="B947" s="273">
        <v>0</v>
      </c>
      <c r="C947" s="274">
        <v>0</v>
      </c>
      <c r="D947" s="272"/>
    </row>
    <row r="948" spans="1:4" ht="14.25">
      <c r="A948" s="279" t="s">
        <v>238</v>
      </c>
      <c r="B948" s="273">
        <v>0</v>
      </c>
      <c r="C948" s="274">
        <v>0</v>
      </c>
      <c r="D948" s="272"/>
    </row>
    <row r="949" spans="1:4" ht="14.25">
      <c r="A949" s="279" t="s">
        <v>239</v>
      </c>
      <c r="B949" s="273">
        <v>0</v>
      </c>
      <c r="C949" s="274">
        <v>0</v>
      </c>
      <c r="D949" s="272"/>
    </row>
    <row r="950" spans="1:4" ht="14.25">
      <c r="A950" s="279" t="s">
        <v>943</v>
      </c>
      <c r="B950" s="273">
        <v>0</v>
      </c>
      <c r="C950" s="274">
        <v>0</v>
      </c>
      <c r="D950" s="272"/>
    </row>
    <row r="951" spans="1:4" ht="14.25">
      <c r="A951" s="279" t="s">
        <v>944</v>
      </c>
      <c r="B951" s="273">
        <v>0</v>
      </c>
      <c r="C951" s="274">
        <v>0</v>
      </c>
      <c r="D951" s="272"/>
    </row>
    <row r="952" spans="1:4" ht="14.25">
      <c r="A952" s="279" t="s">
        <v>945</v>
      </c>
      <c r="B952" s="273">
        <v>0</v>
      </c>
      <c r="C952" s="274">
        <v>0</v>
      </c>
      <c r="D952" s="272"/>
    </row>
    <row r="953" spans="1:4" ht="14.25">
      <c r="A953" s="279" t="s">
        <v>946</v>
      </c>
      <c r="B953" s="273">
        <v>0</v>
      </c>
      <c r="C953" s="274">
        <v>0</v>
      </c>
      <c r="D953" s="272"/>
    </row>
    <row r="954" spans="1:4" ht="14.25">
      <c r="A954" s="279" t="s">
        <v>947</v>
      </c>
      <c r="B954" s="273">
        <v>0</v>
      </c>
      <c r="C954" s="274">
        <v>0</v>
      </c>
      <c r="D954" s="272"/>
    </row>
    <row r="955" spans="1:4" ht="14.25">
      <c r="A955" s="279" t="s">
        <v>948</v>
      </c>
      <c r="B955" s="273">
        <v>0</v>
      </c>
      <c r="C955" s="274">
        <v>0</v>
      </c>
      <c r="D955" s="272"/>
    </row>
    <row r="956" spans="1:4" ht="14.25">
      <c r="A956" s="279" t="s">
        <v>949</v>
      </c>
      <c r="B956" s="273">
        <f>SUM(B957:B960)</f>
        <v>1171</v>
      </c>
      <c r="C956" s="274">
        <f>SUM(C957:C960)</f>
        <v>0</v>
      </c>
      <c r="D956" s="272"/>
    </row>
    <row r="957" spans="1:4" ht="14.25">
      <c r="A957" s="279" t="s">
        <v>950</v>
      </c>
      <c r="B957" s="273">
        <v>144</v>
      </c>
      <c r="C957" s="274">
        <v>0</v>
      </c>
      <c r="D957" s="272"/>
    </row>
    <row r="958" spans="1:4" ht="14.25">
      <c r="A958" s="279" t="s">
        <v>951</v>
      </c>
      <c r="B958" s="273">
        <v>603</v>
      </c>
      <c r="C958" s="274">
        <v>0</v>
      </c>
      <c r="D958" s="272"/>
    </row>
    <row r="959" spans="1:4" ht="14.25">
      <c r="A959" s="279" t="s">
        <v>952</v>
      </c>
      <c r="B959" s="273">
        <v>424</v>
      </c>
      <c r="C959" s="274">
        <v>0</v>
      </c>
      <c r="D959" s="272"/>
    </row>
    <row r="960" spans="1:4" ht="14.25">
      <c r="A960" s="279" t="s">
        <v>953</v>
      </c>
      <c r="B960" s="273">
        <v>0</v>
      </c>
      <c r="C960" s="274">
        <v>0</v>
      </c>
      <c r="D960" s="272"/>
    </row>
    <row r="961" spans="1:4" ht="14.25">
      <c r="A961" s="279" t="s">
        <v>954</v>
      </c>
      <c r="B961" s="273">
        <v>0</v>
      </c>
      <c r="C961" s="274">
        <f>SUM(D961:D961)</f>
        <v>0</v>
      </c>
      <c r="D961" s="272"/>
    </row>
    <row r="962" spans="1:4" ht="14.25">
      <c r="A962" s="279" t="s">
        <v>237</v>
      </c>
      <c r="B962" s="273">
        <v>0</v>
      </c>
      <c r="C962" s="274">
        <v>0</v>
      </c>
      <c r="D962" s="272"/>
    </row>
    <row r="963" spans="1:4" ht="14.25">
      <c r="A963" s="279" t="s">
        <v>238</v>
      </c>
      <c r="B963" s="273">
        <v>0</v>
      </c>
      <c r="C963" s="274">
        <v>0</v>
      </c>
      <c r="D963" s="272"/>
    </row>
    <row r="964" spans="1:4" ht="14.25">
      <c r="A964" s="279" t="s">
        <v>239</v>
      </c>
      <c r="B964" s="273">
        <v>0</v>
      </c>
      <c r="C964" s="274">
        <v>0</v>
      </c>
      <c r="D964" s="272"/>
    </row>
    <row r="965" spans="1:4" ht="14.25">
      <c r="A965" s="279" t="s">
        <v>940</v>
      </c>
      <c r="B965" s="273">
        <v>0</v>
      </c>
      <c r="C965" s="274">
        <v>0</v>
      </c>
      <c r="D965" s="272"/>
    </row>
    <row r="966" spans="1:4" ht="14.25">
      <c r="A966" s="279" t="s">
        <v>955</v>
      </c>
      <c r="B966" s="273">
        <v>0</v>
      </c>
      <c r="C966" s="274">
        <v>0</v>
      </c>
      <c r="D966" s="272"/>
    </row>
    <row r="967" spans="1:4" ht="14.25">
      <c r="A967" s="279" t="s">
        <v>956</v>
      </c>
      <c r="B967" s="273">
        <v>0</v>
      </c>
      <c r="C967" s="274">
        <v>0</v>
      </c>
      <c r="D967" s="272"/>
    </row>
    <row r="968" spans="1:4" ht="14.25">
      <c r="A968" s="279" t="s">
        <v>957</v>
      </c>
      <c r="B968" s="273">
        <f>SUM(B969:B972)</f>
        <v>5803</v>
      </c>
      <c r="C968" s="274">
        <f>SUM(C969:C972)</f>
        <v>0</v>
      </c>
      <c r="D968" s="272"/>
    </row>
    <row r="969" spans="1:4" ht="14.25">
      <c r="A969" s="279" t="s">
        <v>958</v>
      </c>
      <c r="B969" s="273">
        <v>5803</v>
      </c>
      <c r="C969" s="274">
        <v>0</v>
      </c>
      <c r="D969" s="272"/>
    </row>
    <row r="970" spans="1:4" ht="14.25">
      <c r="A970" s="279" t="s">
        <v>959</v>
      </c>
      <c r="B970" s="273">
        <v>0</v>
      </c>
      <c r="C970" s="274">
        <v>0</v>
      </c>
      <c r="D970" s="272"/>
    </row>
    <row r="971" spans="1:4" ht="14.25">
      <c r="A971" s="279" t="s">
        <v>960</v>
      </c>
      <c r="B971" s="273">
        <v>0</v>
      </c>
      <c r="C971" s="274">
        <v>0</v>
      </c>
      <c r="D971" s="272"/>
    </row>
    <row r="972" spans="1:4" ht="14.25">
      <c r="A972" s="279" t="s">
        <v>961</v>
      </c>
      <c r="B972" s="273">
        <v>0</v>
      </c>
      <c r="C972" s="274">
        <v>0</v>
      </c>
      <c r="D972" s="272"/>
    </row>
    <row r="973" spans="1:4" ht="14.25">
      <c r="A973" s="279" t="s">
        <v>962</v>
      </c>
      <c r="B973" s="273">
        <f>SUM(B974:B975)</f>
        <v>0</v>
      </c>
      <c r="C973" s="274">
        <f>SUM(C974:C975)</f>
        <v>0</v>
      </c>
      <c r="D973" s="272"/>
    </row>
    <row r="974" spans="1:4" ht="14.25">
      <c r="A974" s="279" t="s">
        <v>963</v>
      </c>
      <c r="B974" s="273">
        <v>0</v>
      </c>
      <c r="C974" s="274">
        <f>SUM(D974:D974)</f>
        <v>0</v>
      </c>
      <c r="D974" s="272"/>
    </row>
    <row r="975" spans="1:4" ht="14.25">
      <c r="A975" s="279" t="s">
        <v>964</v>
      </c>
      <c r="B975" s="273">
        <v>0</v>
      </c>
      <c r="C975" s="274">
        <f>SUM(D975:D975)</f>
        <v>0</v>
      </c>
      <c r="D975" s="272"/>
    </row>
    <row r="976" spans="1:4" ht="14.25">
      <c r="A976" s="279" t="s">
        <v>50</v>
      </c>
      <c r="B976" s="273">
        <f>B977+B987+B1003+B1008+B1019+B1026+B1034</f>
        <v>3174</v>
      </c>
      <c r="C976" s="274">
        <f>C977+C987+C1003+C1008+C1019+C1026+C1034</f>
        <v>235</v>
      </c>
      <c r="D976" s="272"/>
    </row>
    <row r="977" spans="1:4" ht="14.25">
      <c r="A977" s="279" t="s">
        <v>965</v>
      </c>
      <c r="B977" s="273">
        <f>SUM(B978:B986)</f>
        <v>0</v>
      </c>
      <c r="C977" s="274">
        <f>SUM(C978:C986)</f>
        <v>0</v>
      </c>
      <c r="D977" s="272"/>
    </row>
    <row r="978" spans="1:4" ht="14.25">
      <c r="A978" s="279" t="s">
        <v>237</v>
      </c>
      <c r="B978" s="273">
        <v>0</v>
      </c>
      <c r="C978" s="274">
        <v>0</v>
      </c>
      <c r="D978" s="272"/>
    </row>
    <row r="979" spans="1:4" ht="14.25">
      <c r="A979" s="279" t="s">
        <v>238</v>
      </c>
      <c r="B979" s="273">
        <v>0</v>
      </c>
      <c r="C979" s="274">
        <v>0</v>
      </c>
      <c r="D979" s="272"/>
    </row>
    <row r="980" spans="1:4" ht="14.25">
      <c r="A980" s="279" t="s">
        <v>239</v>
      </c>
      <c r="B980" s="273">
        <v>0</v>
      </c>
      <c r="C980" s="274">
        <v>0</v>
      </c>
      <c r="D980" s="272"/>
    </row>
    <row r="981" spans="1:4" ht="14.25">
      <c r="A981" s="279" t="s">
        <v>966</v>
      </c>
      <c r="B981" s="273">
        <v>0</v>
      </c>
      <c r="C981" s="274">
        <v>0</v>
      </c>
      <c r="D981" s="272"/>
    </row>
    <row r="982" spans="1:4" ht="14.25">
      <c r="A982" s="279" t="s">
        <v>967</v>
      </c>
      <c r="B982" s="273">
        <v>0</v>
      </c>
      <c r="C982" s="274">
        <v>0</v>
      </c>
      <c r="D982" s="272"/>
    </row>
    <row r="983" spans="1:4" ht="14.25">
      <c r="A983" s="279" t="s">
        <v>968</v>
      </c>
      <c r="B983" s="273">
        <v>0</v>
      </c>
      <c r="C983" s="274">
        <v>0</v>
      </c>
      <c r="D983" s="272"/>
    </row>
    <row r="984" spans="1:4" ht="14.25">
      <c r="A984" s="279" t="s">
        <v>969</v>
      </c>
      <c r="B984" s="273">
        <v>0</v>
      </c>
      <c r="C984" s="274">
        <v>0</v>
      </c>
      <c r="D984" s="272"/>
    </row>
    <row r="985" spans="1:4" ht="14.25">
      <c r="A985" s="279" t="s">
        <v>970</v>
      </c>
      <c r="B985" s="273">
        <v>0</v>
      </c>
      <c r="C985" s="274">
        <v>0</v>
      </c>
      <c r="D985" s="272"/>
    </row>
    <row r="986" spans="1:4" ht="14.25">
      <c r="A986" s="279" t="s">
        <v>971</v>
      </c>
      <c r="B986" s="273">
        <v>0</v>
      </c>
      <c r="C986" s="274">
        <v>0</v>
      </c>
      <c r="D986" s="272"/>
    </row>
    <row r="987" spans="1:4" ht="14.25">
      <c r="A987" s="279" t="s">
        <v>972</v>
      </c>
      <c r="B987" s="273">
        <f>SUM(B988:B1002)</f>
        <v>2584</v>
      </c>
      <c r="C987" s="274">
        <f>SUM(C988:C1002)</f>
        <v>0</v>
      </c>
      <c r="D987" s="272"/>
    </row>
    <row r="988" spans="1:4" ht="14.25">
      <c r="A988" s="279" t="s">
        <v>237</v>
      </c>
      <c r="B988" s="273">
        <v>0</v>
      </c>
      <c r="C988" s="274">
        <v>0</v>
      </c>
      <c r="D988" s="272"/>
    </row>
    <row r="989" spans="1:4" ht="14.25">
      <c r="A989" s="279" t="s">
        <v>238</v>
      </c>
      <c r="B989" s="273">
        <v>0</v>
      </c>
      <c r="C989" s="274">
        <v>0</v>
      </c>
      <c r="D989" s="272"/>
    </row>
    <row r="990" spans="1:4" ht="14.25">
      <c r="A990" s="279" t="s">
        <v>239</v>
      </c>
      <c r="B990" s="273">
        <v>0</v>
      </c>
      <c r="C990" s="274">
        <v>0</v>
      </c>
      <c r="D990" s="272"/>
    </row>
    <row r="991" spans="1:4" ht="14.25">
      <c r="A991" s="279" t="s">
        <v>973</v>
      </c>
      <c r="B991" s="273">
        <v>0</v>
      </c>
      <c r="C991" s="274">
        <v>0</v>
      </c>
      <c r="D991" s="272"/>
    </row>
    <row r="992" spans="1:4" ht="14.25">
      <c r="A992" s="279" t="s">
        <v>974</v>
      </c>
      <c r="B992" s="273">
        <v>0</v>
      </c>
      <c r="C992" s="274">
        <v>0</v>
      </c>
      <c r="D992" s="272"/>
    </row>
    <row r="993" spans="1:4" ht="14.25">
      <c r="A993" s="279" t="s">
        <v>975</v>
      </c>
      <c r="B993" s="273">
        <v>0</v>
      </c>
      <c r="C993" s="274">
        <v>0</v>
      </c>
      <c r="D993" s="272"/>
    </row>
    <row r="994" spans="1:4" ht="14.25">
      <c r="A994" s="279" t="s">
        <v>976</v>
      </c>
      <c r="B994" s="273">
        <v>0</v>
      </c>
      <c r="C994" s="274">
        <v>0</v>
      </c>
      <c r="D994" s="272"/>
    </row>
    <row r="995" spans="1:4" ht="14.25">
      <c r="A995" s="279" t="s">
        <v>977</v>
      </c>
      <c r="B995" s="273">
        <v>0</v>
      </c>
      <c r="C995" s="274">
        <v>0</v>
      </c>
      <c r="D995" s="272"/>
    </row>
    <row r="996" spans="1:4" ht="14.25">
      <c r="A996" s="279" t="s">
        <v>978</v>
      </c>
      <c r="B996" s="273">
        <v>0</v>
      </c>
      <c r="C996" s="274">
        <v>0</v>
      </c>
      <c r="D996" s="272"/>
    </row>
    <row r="997" spans="1:4" ht="14.25">
      <c r="A997" s="279" t="s">
        <v>979</v>
      </c>
      <c r="B997" s="273">
        <v>0</v>
      </c>
      <c r="C997" s="274">
        <v>0</v>
      </c>
      <c r="D997" s="272"/>
    </row>
    <row r="998" spans="1:4" ht="14.25">
      <c r="A998" s="279" t="s">
        <v>980</v>
      </c>
      <c r="B998" s="273">
        <v>0</v>
      </c>
      <c r="C998" s="274">
        <v>0</v>
      </c>
      <c r="D998" s="272"/>
    </row>
    <row r="999" spans="1:4" ht="14.25">
      <c r="A999" s="279" t="s">
        <v>981</v>
      </c>
      <c r="B999" s="273">
        <v>0</v>
      </c>
      <c r="C999" s="274">
        <v>0</v>
      </c>
      <c r="D999" s="272"/>
    </row>
    <row r="1000" spans="1:4" ht="14.25">
      <c r="A1000" s="279" t="s">
        <v>982</v>
      </c>
      <c r="B1000" s="273">
        <v>0</v>
      </c>
      <c r="C1000" s="274">
        <v>0</v>
      </c>
      <c r="D1000" s="272"/>
    </row>
    <row r="1001" spans="1:4" ht="14.25">
      <c r="A1001" s="279" t="s">
        <v>983</v>
      </c>
      <c r="B1001" s="273">
        <v>0</v>
      </c>
      <c r="C1001" s="274">
        <v>0</v>
      </c>
      <c r="D1001" s="272"/>
    </row>
    <row r="1002" spans="1:4" ht="14.25">
      <c r="A1002" s="279" t="s">
        <v>984</v>
      </c>
      <c r="B1002" s="287">
        <v>2584</v>
      </c>
      <c r="C1002" s="274">
        <v>0</v>
      </c>
      <c r="D1002" s="272"/>
    </row>
    <row r="1003" spans="1:4" ht="14.25">
      <c r="A1003" s="279" t="s">
        <v>985</v>
      </c>
      <c r="B1003" s="273">
        <f>SUM(B1004:B1007)</f>
        <v>0</v>
      </c>
      <c r="C1003" s="274">
        <f>SUM(C1004:C1007)</f>
        <v>0</v>
      </c>
      <c r="D1003" s="272"/>
    </row>
    <row r="1004" spans="1:4" ht="14.25">
      <c r="A1004" s="279" t="s">
        <v>237</v>
      </c>
      <c r="B1004" s="273">
        <v>0</v>
      </c>
      <c r="C1004" s="274"/>
      <c r="D1004" s="272"/>
    </row>
    <row r="1005" spans="1:4" ht="14.25">
      <c r="A1005" s="279" t="s">
        <v>238</v>
      </c>
      <c r="B1005" s="273">
        <v>0</v>
      </c>
      <c r="C1005" s="274">
        <v>0</v>
      </c>
      <c r="D1005" s="272"/>
    </row>
    <row r="1006" spans="1:4" ht="14.25">
      <c r="A1006" s="279" t="s">
        <v>239</v>
      </c>
      <c r="B1006" s="273">
        <v>0</v>
      </c>
      <c r="C1006" s="274">
        <v>0</v>
      </c>
      <c r="D1006" s="272"/>
    </row>
    <row r="1007" spans="1:4" ht="14.25">
      <c r="A1007" s="279" t="s">
        <v>986</v>
      </c>
      <c r="B1007" s="273">
        <v>0</v>
      </c>
      <c r="C1007" s="274">
        <v>0</v>
      </c>
      <c r="D1007" s="272"/>
    </row>
    <row r="1008" spans="1:4" ht="14.25">
      <c r="A1008" s="279" t="s">
        <v>987</v>
      </c>
      <c r="B1008" s="273">
        <f>SUM(B1009:B1018)</f>
        <v>92</v>
      </c>
      <c r="C1008" s="274">
        <f>SUM(C1009:C1018)</f>
        <v>66</v>
      </c>
      <c r="D1008" s="272"/>
    </row>
    <row r="1009" spans="1:4" ht="14.25">
      <c r="A1009" s="279" t="s">
        <v>237</v>
      </c>
      <c r="B1009" s="287">
        <v>92</v>
      </c>
      <c r="C1009" s="274">
        <v>66</v>
      </c>
      <c r="D1009" s="272"/>
    </row>
    <row r="1010" spans="1:4" ht="14.25">
      <c r="A1010" s="279" t="s">
        <v>238</v>
      </c>
      <c r="B1010" s="273">
        <v>0</v>
      </c>
      <c r="C1010" s="274">
        <v>0</v>
      </c>
      <c r="D1010" s="272"/>
    </row>
    <row r="1011" spans="1:4" ht="14.25">
      <c r="A1011" s="279" t="s">
        <v>239</v>
      </c>
      <c r="B1011" s="273">
        <v>0</v>
      </c>
      <c r="C1011" s="274">
        <v>0</v>
      </c>
      <c r="D1011" s="272"/>
    </row>
    <row r="1012" spans="1:4" ht="14.25">
      <c r="A1012" s="279" t="s">
        <v>988</v>
      </c>
      <c r="B1012" s="273">
        <v>0</v>
      </c>
      <c r="C1012" s="274">
        <v>0</v>
      </c>
      <c r="D1012" s="272"/>
    </row>
    <row r="1013" spans="1:4" ht="14.25">
      <c r="A1013" s="279" t="s">
        <v>989</v>
      </c>
      <c r="B1013" s="273">
        <v>0</v>
      </c>
      <c r="C1013" s="274">
        <v>0</v>
      </c>
      <c r="D1013" s="272"/>
    </row>
    <row r="1014" spans="1:4" ht="14.25">
      <c r="A1014" s="279" t="s">
        <v>990</v>
      </c>
      <c r="B1014" s="273">
        <v>0</v>
      </c>
      <c r="C1014" s="274">
        <v>0</v>
      </c>
      <c r="D1014" s="272"/>
    </row>
    <row r="1015" spans="1:4" ht="14.25">
      <c r="A1015" s="279" t="s">
        <v>991</v>
      </c>
      <c r="B1015" s="273">
        <v>0</v>
      </c>
      <c r="C1015" s="274">
        <v>0</v>
      </c>
      <c r="D1015" s="272"/>
    </row>
    <row r="1016" spans="1:4" ht="14.25">
      <c r="A1016" s="279" t="s">
        <v>992</v>
      </c>
      <c r="B1016" s="273">
        <v>0</v>
      </c>
      <c r="C1016" s="274">
        <v>0</v>
      </c>
      <c r="D1016" s="272"/>
    </row>
    <row r="1017" spans="1:4" ht="14.25">
      <c r="A1017" s="279" t="s">
        <v>246</v>
      </c>
      <c r="B1017" s="273">
        <v>0</v>
      </c>
      <c r="C1017" s="274">
        <v>0</v>
      </c>
      <c r="D1017" s="272"/>
    </row>
    <row r="1018" spans="1:4" ht="14.25">
      <c r="A1018" s="279" t="s">
        <v>993</v>
      </c>
      <c r="B1018" s="273">
        <v>0</v>
      </c>
      <c r="C1018" s="274">
        <v>0</v>
      </c>
      <c r="D1018" s="272"/>
    </row>
    <row r="1019" spans="1:4" ht="14.25">
      <c r="A1019" s="279" t="s">
        <v>994</v>
      </c>
      <c r="B1019" s="273">
        <f>SUM(B1020:B1025)</f>
        <v>140</v>
      </c>
      <c r="C1019" s="274">
        <f>SUM(C1020:C1025)</f>
        <v>124</v>
      </c>
      <c r="D1019" s="272"/>
    </row>
    <row r="1020" spans="1:4" ht="14.25">
      <c r="A1020" s="279" t="s">
        <v>237</v>
      </c>
      <c r="B1020" s="287">
        <v>98</v>
      </c>
      <c r="C1020" s="274">
        <v>92</v>
      </c>
      <c r="D1020" s="272"/>
    </row>
    <row r="1021" spans="1:4" ht="14.25">
      <c r="A1021" s="279" t="s">
        <v>238</v>
      </c>
      <c r="B1021" s="287">
        <v>42</v>
      </c>
      <c r="C1021" s="274">
        <v>32</v>
      </c>
      <c r="D1021" s="272"/>
    </row>
    <row r="1022" spans="1:4" ht="14.25">
      <c r="A1022" s="279" t="s">
        <v>239</v>
      </c>
      <c r="B1022" s="273">
        <v>0</v>
      </c>
      <c r="C1022" s="274">
        <v>0</v>
      </c>
      <c r="D1022" s="272"/>
    </row>
    <row r="1023" spans="1:4" ht="14.25">
      <c r="A1023" s="279" t="s">
        <v>995</v>
      </c>
      <c r="B1023" s="273">
        <v>0</v>
      </c>
      <c r="C1023" s="274">
        <v>0</v>
      </c>
      <c r="D1023" s="272"/>
    </row>
    <row r="1024" spans="1:4" ht="14.25">
      <c r="A1024" s="279" t="s">
        <v>996</v>
      </c>
      <c r="B1024" s="273">
        <v>0</v>
      </c>
      <c r="C1024" s="274">
        <v>0</v>
      </c>
      <c r="D1024" s="272"/>
    </row>
    <row r="1025" spans="1:4" ht="14.25">
      <c r="A1025" s="279" t="s">
        <v>997</v>
      </c>
      <c r="B1025" s="273">
        <v>0</v>
      </c>
      <c r="C1025" s="274">
        <v>0</v>
      </c>
      <c r="D1025" s="272"/>
    </row>
    <row r="1026" spans="1:4" ht="14.25">
      <c r="A1026" s="279" t="s">
        <v>998</v>
      </c>
      <c r="B1026" s="273">
        <f>SUM(B1027:B1033)</f>
        <v>358</v>
      </c>
      <c r="C1026" s="274">
        <f>SUM(C1027:C1033)</f>
        <v>45</v>
      </c>
      <c r="D1026" s="272"/>
    </row>
    <row r="1027" spans="1:4" ht="14.25">
      <c r="A1027" s="279" t="s">
        <v>237</v>
      </c>
      <c r="B1027" s="273">
        <v>0</v>
      </c>
      <c r="C1027" s="274">
        <v>0</v>
      </c>
      <c r="D1027" s="272"/>
    </row>
    <row r="1028" spans="1:4" ht="14.25">
      <c r="A1028" s="279" t="s">
        <v>238</v>
      </c>
      <c r="B1028" s="273">
        <v>0</v>
      </c>
      <c r="C1028" s="274">
        <v>0</v>
      </c>
      <c r="D1028" s="272"/>
    </row>
    <row r="1029" spans="1:4" ht="14.25">
      <c r="A1029" s="279" t="s">
        <v>239</v>
      </c>
      <c r="B1029" s="273">
        <v>0</v>
      </c>
      <c r="C1029" s="274">
        <v>0</v>
      </c>
      <c r="D1029" s="272"/>
    </row>
    <row r="1030" spans="1:4" ht="14.25">
      <c r="A1030" s="279" t="s">
        <v>999</v>
      </c>
      <c r="B1030" s="273">
        <v>0</v>
      </c>
      <c r="C1030" s="274">
        <v>0</v>
      </c>
      <c r="D1030" s="272"/>
    </row>
    <row r="1031" spans="1:4" ht="14.25">
      <c r="A1031" s="279" t="s">
        <v>1000</v>
      </c>
      <c r="B1031" s="273">
        <v>0</v>
      </c>
      <c r="C1031" s="274">
        <v>0</v>
      </c>
      <c r="D1031" s="272"/>
    </row>
    <row r="1032" spans="1:4" ht="14.25">
      <c r="A1032" s="279" t="s">
        <v>1001</v>
      </c>
      <c r="B1032" s="273">
        <v>0</v>
      </c>
      <c r="C1032" s="274">
        <v>0</v>
      </c>
      <c r="D1032" s="272"/>
    </row>
    <row r="1033" spans="1:4" ht="14.25">
      <c r="A1033" s="279" t="s">
        <v>1002</v>
      </c>
      <c r="B1033" s="287">
        <v>358</v>
      </c>
      <c r="C1033" s="274">
        <v>45</v>
      </c>
      <c r="D1033" s="272"/>
    </row>
    <row r="1034" spans="1:4" ht="14.25">
      <c r="A1034" s="279" t="s">
        <v>1003</v>
      </c>
      <c r="B1034" s="273">
        <f>SUM(B1035:B1039)</f>
        <v>0</v>
      </c>
      <c r="C1034" s="274">
        <f>SUM(C1035:C1039)</f>
        <v>0</v>
      </c>
      <c r="D1034" s="272"/>
    </row>
    <row r="1035" spans="1:4" ht="14.25">
      <c r="A1035" s="279" t="s">
        <v>1004</v>
      </c>
      <c r="B1035" s="273">
        <v>0</v>
      </c>
      <c r="C1035" s="274">
        <f aca="true" t="shared" si="7" ref="C1035:C1091">SUM(D1035:D1035)</f>
        <v>0</v>
      </c>
      <c r="D1035" s="272"/>
    </row>
    <row r="1036" spans="1:4" ht="14.25">
      <c r="A1036" s="279" t="s">
        <v>1005</v>
      </c>
      <c r="B1036" s="273">
        <v>0</v>
      </c>
      <c r="C1036" s="274">
        <f t="shared" si="7"/>
        <v>0</v>
      </c>
      <c r="D1036" s="272"/>
    </row>
    <row r="1037" spans="1:4" ht="14.25">
      <c r="A1037" s="279" t="s">
        <v>1006</v>
      </c>
      <c r="B1037" s="273">
        <v>0</v>
      </c>
      <c r="C1037" s="274">
        <f t="shared" si="7"/>
        <v>0</v>
      </c>
      <c r="D1037" s="272"/>
    </row>
    <row r="1038" spans="1:4" ht="14.25">
      <c r="A1038" s="279" t="s">
        <v>1007</v>
      </c>
      <c r="B1038" s="273">
        <v>0</v>
      </c>
      <c r="C1038" s="274">
        <f t="shared" si="7"/>
        <v>0</v>
      </c>
      <c r="D1038" s="272"/>
    </row>
    <row r="1039" spans="1:4" ht="14.25">
      <c r="A1039" s="279" t="s">
        <v>1008</v>
      </c>
      <c r="B1039" s="273">
        <v>0</v>
      </c>
      <c r="C1039" s="274">
        <f t="shared" si="7"/>
        <v>0</v>
      </c>
      <c r="D1039" s="272"/>
    </row>
    <row r="1040" spans="1:4" ht="14.25">
      <c r="A1040" s="279" t="s">
        <v>51</v>
      </c>
      <c r="B1040" s="273">
        <f>B1041+B1051+B1057</f>
        <v>952</v>
      </c>
      <c r="C1040" s="274">
        <f>C1041+C1051+C1057</f>
        <v>688</v>
      </c>
      <c r="D1040" s="272"/>
    </row>
    <row r="1041" spans="1:4" ht="14.25">
      <c r="A1041" s="279" t="s">
        <v>1009</v>
      </c>
      <c r="B1041" s="273">
        <f>SUM(B1042:B1050)</f>
        <v>952</v>
      </c>
      <c r="C1041" s="274">
        <f>SUM(C1042:C1050)</f>
        <v>688</v>
      </c>
      <c r="D1041" s="272"/>
    </row>
    <row r="1042" spans="1:4" ht="14.25">
      <c r="A1042" s="279" t="s">
        <v>237</v>
      </c>
      <c r="B1042" s="287">
        <v>210</v>
      </c>
      <c r="C1042" s="274">
        <v>187</v>
      </c>
      <c r="D1042" s="272"/>
    </row>
    <row r="1043" spans="1:4" ht="14.25">
      <c r="A1043" s="279" t="s">
        <v>238</v>
      </c>
      <c r="B1043" s="273">
        <v>0</v>
      </c>
      <c r="C1043" s="274">
        <v>0</v>
      </c>
      <c r="D1043" s="272"/>
    </row>
    <row r="1044" spans="1:4" ht="14.25">
      <c r="A1044" s="279" t="s">
        <v>239</v>
      </c>
      <c r="B1044" s="273">
        <v>0</v>
      </c>
      <c r="C1044" s="274">
        <v>0</v>
      </c>
      <c r="D1044" s="272"/>
    </row>
    <row r="1045" spans="1:4" ht="14.25">
      <c r="A1045" s="279" t="s">
        <v>1010</v>
      </c>
      <c r="B1045" s="273">
        <v>0</v>
      </c>
      <c r="C1045" s="274">
        <v>0</v>
      </c>
      <c r="D1045" s="272"/>
    </row>
    <row r="1046" spans="1:4" ht="14.25">
      <c r="A1046" s="279" t="s">
        <v>1011</v>
      </c>
      <c r="B1046" s="273">
        <v>0</v>
      </c>
      <c r="C1046" s="274">
        <v>0</v>
      </c>
      <c r="D1046" s="272"/>
    </row>
    <row r="1047" spans="1:4" ht="14.25">
      <c r="A1047" s="279" t="s">
        <v>1012</v>
      </c>
      <c r="B1047" s="273">
        <v>0</v>
      </c>
      <c r="C1047" s="274">
        <v>0</v>
      </c>
      <c r="D1047" s="272"/>
    </row>
    <row r="1048" spans="1:4" ht="14.25">
      <c r="A1048" s="279" t="s">
        <v>1013</v>
      </c>
      <c r="B1048" s="273">
        <v>0</v>
      </c>
      <c r="C1048" s="274">
        <v>0</v>
      </c>
      <c r="D1048" s="272"/>
    </row>
    <row r="1049" spans="1:4" ht="14.25">
      <c r="A1049" s="279" t="s">
        <v>246</v>
      </c>
      <c r="B1049" s="273">
        <v>0</v>
      </c>
      <c r="C1049" s="274">
        <v>0</v>
      </c>
      <c r="D1049" s="272"/>
    </row>
    <row r="1050" spans="1:4" ht="14.25">
      <c r="A1050" s="279" t="s">
        <v>1014</v>
      </c>
      <c r="B1050" s="287">
        <v>742</v>
      </c>
      <c r="C1050" s="274">
        <v>501</v>
      </c>
      <c r="D1050" s="272"/>
    </row>
    <row r="1051" spans="1:4" ht="14.25">
      <c r="A1051" s="279" t="s">
        <v>1015</v>
      </c>
      <c r="B1051" s="273">
        <f>SUM(B1052:B1056)</f>
        <v>0</v>
      </c>
      <c r="C1051" s="274">
        <f>SUM(C1052:C1056)</f>
        <v>0</v>
      </c>
      <c r="D1051" s="272"/>
    </row>
    <row r="1052" spans="1:4" ht="14.25">
      <c r="A1052" s="279" t="s">
        <v>237</v>
      </c>
      <c r="B1052" s="273">
        <v>0</v>
      </c>
      <c r="C1052" s="274">
        <f t="shared" si="7"/>
        <v>0</v>
      </c>
      <c r="D1052" s="272"/>
    </row>
    <row r="1053" spans="1:4" ht="14.25">
      <c r="A1053" s="279" t="s">
        <v>238</v>
      </c>
      <c r="B1053" s="273">
        <v>0</v>
      </c>
      <c r="C1053" s="274">
        <f t="shared" si="7"/>
        <v>0</v>
      </c>
      <c r="D1053" s="272"/>
    </row>
    <row r="1054" spans="1:4" ht="14.25">
      <c r="A1054" s="279" t="s">
        <v>239</v>
      </c>
      <c r="B1054" s="273">
        <v>0</v>
      </c>
      <c r="C1054" s="274">
        <f t="shared" si="7"/>
        <v>0</v>
      </c>
      <c r="D1054" s="272"/>
    </row>
    <row r="1055" spans="1:4" ht="14.25">
      <c r="A1055" s="279" t="s">
        <v>1016</v>
      </c>
      <c r="B1055" s="273">
        <v>0</v>
      </c>
      <c r="C1055" s="274">
        <f t="shared" si="7"/>
        <v>0</v>
      </c>
      <c r="D1055" s="272"/>
    </row>
    <row r="1056" spans="1:4" ht="14.25">
      <c r="A1056" s="279" t="s">
        <v>1017</v>
      </c>
      <c r="B1056" s="273">
        <v>0</v>
      </c>
      <c r="C1056" s="274">
        <f t="shared" si="7"/>
        <v>0</v>
      </c>
      <c r="D1056" s="272"/>
    </row>
    <row r="1057" spans="1:4" ht="14.25">
      <c r="A1057" s="279" t="s">
        <v>1018</v>
      </c>
      <c r="B1057" s="273">
        <f>SUM(B1058:B1059)</f>
        <v>0</v>
      </c>
      <c r="C1057" s="274">
        <f>SUM(C1058:C1059)</f>
        <v>0</v>
      </c>
      <c r="D1057" s="272"/>
    </row>
    <row r="1058" spans="1:4" ht="14.25">
      <c r="A1058" s="279" t="s">
        <v>1019</v>
      </c>
      <c r="B1058" s="273">
        <v>0</v>
      </c>
      <c r="C1058" s="274">
        <f t="shared" si="7"/>
        <v>0</v>
      </c>
      <c r="D1058" s="272"/>
    </row>
    <row r="1059" spans="1:4" ht="14.25">
      <c r="A1059" s="279" t="s">
        <v>1020</v>
      </c>
      <c r="B1059" s="273">
        <v>0</v>
      </c>
      <c r="C1059" s="274">
        <f t="shared" si="7"/>
        <v>0</v>
      </c>
      <c r="D1059" s="272"/>
    </row>
    <row r="1060" spans="1:4" ht="14.25">
      <c r="A1060" s="279" t="s">
        <v>52</v>
      </c>
      <c r="B1060" s="273">
        <f>B1061+B1068+B1078+B1084+B1087</f>
        <v>-153</v>
      </c>
      <c r="C1060" s="274">
        <f>C1061+C1068+C1078+C1084+C1087</f>
        <v>0</v>
      </c>
      <c r="D1060" s="272"/>
    </row>
    <row r="1061" spans="1:4" ht="14.25">
      <c r="A1061" s="279" t="s">
        <v>1021</v>
      </c>
      <c r="B1061" s="273">
        <f>SUM(B1062:B1067)</f>
        <v>0</v>
      </c>
      <c r="C1061" s="274">
        <f>SUM(C1062:C1067)</f>
        <v>0</v>
      </c>
      <c r="D1061" s="272"/>
    </row>
    <row r="1062" spans="1:4" ht="14.25">
      <c r="A1062" s="279" t="s">
        <v>237</v>
      </c>
      <c r="B1062" s="273">
        <v>0</v>
      </c>
      <c r="C1062" s="274">
        <f t="shared" si="7"/>
        <v>0</v>
      </c>
      <c r="D1062" s="272"/>
    </row>
    <row r="1063" spans="1:4" ht="14.25">
      <c r="A1063" s="279" t="s">
        <v>238</v>
      </c>
      <c r="B1063" s="273">
        <v>0</v>
      </c>
      <c r="C1063" s="274">
        <f t="shared" si="7"/>
        <v>0</v>
      </c>
      <c r="D1063" s="272"/>
    </row>
    <row r="1064" spans="1:4" ht="14.25">
      <c r="A1064" s="279" t="s">
        <v>239</v>
      </c>
      <c r="B1064" s="273">
        <v>0</v>
      </c>
      <c r="C1064" s="274">
        <f t="shared" si="7"/>
        <v>0</v>
      </c>
      <c r="D1064" s="272"/>
    </row>
    <row r="1065" spans="1:4" ht="14.25">
      <c r="A1065" s="279" t="s">
        <v>1022</v>
      </c>
      <c r="B1065" s="273">
        <v>0</v>
      </c>
      <c r="C1065" s="274">
        <f t="shared" si="7"/>
        <v>0</v>
      </c>
      <c r="D1065" s="272"/>
    </row>
    <row r="1066" spans="1:4" ht="14.25">
      <c r="A1066" s="279" t="s">
        <v>246</v>
      </c>
      <c r="B1066" s="273">
        <v>0</v>
      </c>
      <c r="C1066" s="274">
        <f t="shared" si="7"/>
        <v>0</v>
      </c>
      <c r="D1066" s="272"/>
    </row>
    <row r="1067" spans="1:4" ht="14.25">
      <c r="A1067" s="279" t="s">
        <v>1023</v>
      </c>
      <c r="B1067" s="273">
        <v>0</v>
      </c>
      <c r="C1067" s="274">
        <f t="shared" si="7"/>
        <v>0</v>
      </c>
      <c r="D1067" s="272"/>
    </row>
    <row r="1068" spans="1:4" ht="14.25">
      <c r="A1068" s="279" t="s">
        <v>1024</v>
      </c>
      <c r="B1068" s="273">
        <f>SUM(B1069:B1077)</f>
        <v>0</v>
      </c>
      <c r="C1068" s="274">
        <f>SUM(C1069:C1077)</f>
        <v>0</v>
      </c>
      <c r="D1068" s="272"/>
    </row>
    <row r="1069" spans="1:4" ht="14.25">
      <c r="A1069" s="279" t="s">
        <v>1025</v>
      </c>
      <c r="B1069" s="273">
        <v>0</v>
      </c>
      <c r="C1069" s="274">
        <f t="shared" si="7"/>
        <v>0</v>
      </c>
      <c r="D1069" s="272"/>
    </row>
    <row r="1070" spans="1:4" ht="14.25">
      <c r="A1070" s="279" t="s">
        <v>1026</v>
      </c>
      <c r="B1070" s="273">
        <v>0</v>
      </c>
      <c r="C1070" s="274">
        <f t="shared" si="7"/>
        <v>0</v>
      </c>
      <c r="D1070" s="272"/>
    </row>
    <row r="1071" spans="1:4" ht="14.25">
      <c r="A1071" s="279" t="s">
        <v>1027</v>
      </c>
      <c r="B1071" s="273">
        <v>0</v>
      </c>
      <c r="C1071" s="274">
        <f t="shared" si="7"/>
        <v>0</v>
      </c>
      <c r="D1071" s="272"/>
    </row>
    <row r="1072" spans="1:4" ht="14.25">
      <c r="A1072" s="279" t="s">
        <v>1028</v>
      </c>
      <c r="B1072" s="273">
        <v>0</v>
      </c>
      <c r="C1072" s="274">
        <f t="shared" si="7"/>
        <v>0</v>
      </c>
      <c r="D1072" s="272"/>
    </row>
    <row r="1073" spans="1:4" ht="14.25">
      <c r="A1073" s="279" t="s">
        <v>1029</v>
      </c>
      <c r="B1073" s="273">
        <v>0</v>
      </c>
      <c r="C1073" s="274">
        <f t="shared" si="7"/>
        <v>0</v>
      </c>
      <c r="D1073" s="272"/>
    </row>
    <row r="1074" spans="1:4" ht="14.25">
      <c r="A1074" s="279" t="s">
        <v>1030</v>
      </c>
      <c r="B1074" s="273">
        <v>0</v>
      </c>
      <c r="C1074" s="274">
        <f t="shared" si="7"/>
        <v>0</v>
      </c>
      <c r="D1074" s="272"/>
    </row>
    <row r="1075" spans="1:4" ht="14.25">
      <c r="A1075" s="279" t="s">
        <v>1031</v>
      </c>
      <c r="B1075" s="273">
        <v>0</v>
      </c>
      <c r="C1075" s="274">
        <f t="shared" si="7"/>
        <v>0</v>
      </c>
      <c r="D1075" s="272"/>
    </row>
    <row r="1076" spans="1:4" ht="14.25">
      <c r="A1076" s="279" t="s">
        <v>1032</v>
      </c>
      <c r="B1076" s="273">
        <v>0</v>
      </c>
      <c r="C1076" s="274">
        <f t="shared" si="7"/>
        <v>0</v>
      </c>
      <c r="D1076" s="272"/>
    </row>
    <row r="1077" spans="1:4" ht="14.25">
      <c r="A1077" s="279" t="s">
        <v>1033</v>
      </c>
      <c r="B1077" s="273">
        <v>0</v>
      </c>
      <c r="C1077" s="274">
        <f t="shared" si="7"/>
        <v>0</v>
      </c>
      <c r="D1077" s="272"/>
    </row>
    <row r="1078" spans="1:4" ht="14.25">
      <c r="A1078" s="279" t="s">
        <v>1034</v>
      </c>
      <c r="B1078" s="273">
        <f>SUM(B1079:B1083)</f>
        <v>-153</v>
      </c>
      <c r="C1078" s="274">
        <f>SUM(C1079:C1083)</f>
        <v>0</v>
      </c>
      <c r="D1078" s="272"/>
    </row>
    <row r="1079" spans="1:4" ht="14.25">
      <c r="A1079" s="279" t="s">
        <v>1035</v>
      </c>
      <c r="B1079" s="273">
        <v>0</v>
      </c>
      <c r="C1079" s="274">
        <v>0</v>
      </c>
      <c r="D1079" s="272"/>
    </row>
    <row r="1080" spans="1:4" ht="14.25">
      <c r="A1080" s="288" t="s">
        <v>1036</v>
      </c>
      <c r="B1080" s="273">
        <v>0</v>
      </c>
      <c r="C1080" s="274">
        <v>0</v>
      </c>
      <c r="D1080" s="272"/>
    </row>
    <row r="1081" spans="1:4" ht="14.25">
      <c r="A1081" s="279" t="s">
        <v>1037</v>
      </c>
      <c r="B1081" s="273">
        <v>0</v>
      </c>
      <c r="C1081" s="274">
        <v>0</v>
      </c>
      <c r="D1081" s="272"/>
    </row>
    <row r="1082" spans="1:4" ht="14.25">
      <c r="A1082" s="279" t="s">
        <v>1038</v>
      </c>
      <c r="B1082" s="273">
        <v>0</v>
      </c>
      <c r="C1082" s="274">
        <v>0</v>
      </c>
      <c r="D1082" s="272"/>
    </row>
    <row r="1083" spans="1:4" ht="14.25">
      <c r="A1083" s="279" t="s">
        <v>1039</v>
      </c>
      <c r="B1083" s="287">
        <v>-153</v>
      </c>
      <c r="C1083" s="274">
        <v>0</v>
      </c>
      <c r="D1083" s="272"/>
    </row>
    <row r="1084" spans="1:4" ht="14.25">
      <c r="A1084" s="279" t="s">
        <v>1040</v>
      </c>
      <c r="B1084" s="273">
        <f>SUM(B1085:B1086)</f>
        <v>0</v>
      </c>
      <c r="C1084" s="274">
        <f>SUM(C1085:C1086)</f>
        <v>0</v>
      </c>
      <c r="D1084" s="272"/>
    </row>
    <row r="1085" spans="1:4" ht="14.25">
      <c r="A1085" s="279" t="s">
        <v>1041</v>
      </c>
      <c r="B1085" s="273">
        <v>0</v>
      </c>
      <c r="C1085" s="274">
        <f t="shared" si="7"/>
        <v>0</v>
      </c>
      <c r="D1085" s="272"/>
    </row>
    <row r="1086" spans="1:4" ht="14.25">
      <c r="A1086" s="279" t="s">
        <v>1042</v>
      </c>
      <c r="B1086" s="273">
        <v>0</v>
      </c>
      <c r="C1086" s="274">
        <f t="shared" si="7"/>
        <v>0</v>
      </c>
      <c r="D1086" s="272"/>
    </row>
    <row r="1087" spans="1:4" ht="14.25">
      <c r="A1087" s="279" t="s">
        <v>1043</v>
      </c>
      <c r="B1087" s="273">
        <f>SUM(B1088:B1089)</f>
        <v>0</v>
      </c>
      <c r="C1087" s="274">
        <f>SUM(C1088:C1089)</f>
        <v>0</v>
      </c>
      <c r="D1087" s="272"/>
    </row>
    <row r="1088" spans="1:4" ht="14.25">
      <c r="A1088" s="279" t="s">
        <v>1044</v>
      </c>
      <c r="B1088" s="273">
        <v>0</v>
      </c>
      <c r="C1088" s="274">
        <f t="shared" si="7"/>
        <v>0</v>
      </c>
      <c r="D1088" s="272"/>
    </row>
    <row r="1089" spans="1:4" ht="14.25">
      <c r="A1089" s="279" t="s">
        <v>1045</v>
      </c>
      <c r="B1089" s="273">
        <v>0</v>
      </c>
      <c r="C1089" s="274">
        <f t="shared" si="7"/>
        <v>0</v>
      </c>
      <c r="D1089" s="272"/>
    </row>
    <row r="1090" spans="1:4" ht="14.25">
      <c r="A1090" s="279" t="s">
        <v>53</v>
      </c>
      <c r="B1090" s="273">
        <v>0</v>
      </c>
      <c r="C1090" s="274">
        <f t="shared" si="7"/>
        <v>0</v>
      </c>
      <c r="D1090" s="272"/>
    </row>
    <row r="1091" spans="1:4" ht="14.25">
      <c r="A1091" s="279" t="s">
        <v>155</v>
      </c>
      <c r="B1091" s="273">
        <v>0</v>
      </c>
      <c r="C1091" s="274">
        <f t="shared" si="7"/>
        <v>0</v>
      </c>
      <c r="D1091" s="272"/>
    </row>
    <row r="1092" spans="1:4" ht="14.25">
      <c r="A1092" s="279" t="s">
        <v>163</v>
      </c>
      <c r="B1092" s="273">
        <v>0</v>
      </c>
      <c r="C1092" s="274">
        <f aca="true" t="shared" si="8" ref="C1092:C1099">SUM(D1092:D1092)</f>
        <v>0</v>
      </c>
      <c r="D1092" s="272"/>
    </row>
    <row r="1093" spans="1:4" ht="14.25">
      <c r="A1093" s="279" t="s">
        <v>1046</v>
      </c>
      <c r="B1093" s="273">
        <v>0</v>
      </c>
      <c r="C1093" s="274">
        <f t="shared" si="8"/>
        <v>0</v>
      </c>
      <c r="D1093" s="272"/>
    </row>
    <row r="1094" spans="1:4" ht="14.25">
      <c r="A1094" s="279" t="s">
        <v>1047</v>
      </c>
      <c r="B1094" s="273">
        <v>0</v>
      </c>
      <c r="C1094" s="274">
        <f t="shared" si="8"/>
        <v>0</v>
      </c>
      <c r="D1094" s="272"/>
    </row>
    <row r="1095" spans="1:4" ht="14.25">
      <c r="A1095" s="279" t="s">
        <v>173</v>
      </c>
      <c r="B1095" s="273">
        <v>0</v>
      </c>
      <c r="C1095" s="274">
        <f t="shared" si="8"/>
        <v>0</v>
      </c>
      <c r="D1095" s="272"/>
    </row>
    <row r="1096" spans="1:4" ht="14.25">
      <c r="A1096" s="279" t="s">
        <v>1048</v>
      </c>
      <c r="B1096" s="273">
        <v>0</v>
      </c>
      <c r="C1096" s="274">
        <f t="shared" si="8"/>
        <v>0</v>
      </c>
      <c r="D1096" s="272"/>
    </row>
    <row r="1097" spans="1:4" ht="14.25">
      <c r="A1097" s="279" t="s">
        <v>179</v>
      </c>
      <c r="B1097" s="273">
        <v>0</v>
      </c>
      <c r="C1097" s="274">
        <f t="shared" si="8"/>
        <v>0</v>
      </c>
      <c r="D1097" s="272"/>
    </row>
    <row r="1098" spans="1:4" ht="14.25">
      <c r="A1098" s="279" t="s">
        <v>189</v>
      </c>
      <c r="B1098" s="273">
        <v>0</v>
      </c>
      <c r="C1098" s="274">
        <f t="shared" si="8"/>
        <v>0</v>
      </c>
      <c r="D1098" s="272"/>
    </row>
    <row r="1099" spans="1:4" ht="14.25">
      <c r="A1099" s="279" t="s">
        <v>195</v>
      </c>
      <c r="B1099" s="273">
        <v>0</v>
      </c>
      <c r="C1099" s="274">
        <f t="shared" si="8"/>
        <v>0</v>
      </c>
      <c r="D1099" s="272"/>
    </row>
    <row r="1100" spans="1:4" ht="14.25">
      <c r="A1100" s="279" t="s">
        <v>54</v>
      </c>
      <c r="B1100" s="273">
        <f>B1101+B1128+B1143</f>
        <v>2281</v>
      </c>
      <c r="C1100" s="274">
        <f>C1101+C1128+C1143</f>
        <v>1726</v>
      </c>
      <c r="D1100" s="272"/>
    </row>
    <row r="1101" spans="1:4" ht="14.25">
      <c r="A1101" s="279" t="s">
        <v>1049</v>
      </c>
      <c r="B1101" s="273">
        <f>SUM(B1102:B1127)</f>
        <v>2281</v>
      </c>
      <c r="C1101" s="274">
        <f>SUM(C1102:C1127)</f>
        <v>1701</v>
      </c>
      <c r="D1101" s="272"/>
    </row>
    <row r="1102" spans="1:4" ht="14.25">
      <c r="A1102" s="279" t="s">
        <v>237</v>
      </c>
      <c r="B1102" s="287">
        <v>1446</v>
      </c>
      <c r="C1102" s="274">
        <v>1413</v>
      </c>
      <c r="D1102" s="272"/>
    </row>
    <row r="1103" spans="1:4" ht="14.25">
      <c r="A1103" s="279" t="s">
        <v>238</v>
      </c>
      <c r="B1103" s="287">
        <v>47</v>
      </c>
      <c r="C1103" s="274">
        <v>47</v>
      </c>
      <c r="D1103" s="272"/>
    </row>
    <row r="1104" spans="1:4" ht="14.25">
      <c r="A1104" s="279" t="s">
        <v>239</v>
      </c>
      <c r="B1104" s="273">
        <v>0</v>
      </c>
      <c r="C1104" s="274">
        <v>0</v>
      </c>
      <c r="D1104" s="272"/>
    </row>
    <row r="1105" spans="1:4" ht="14.25">
      <c r="A1105" s="279" t="s">
        <v>1050</v>
      </c>
      <c r="B1105" s="273">
        <v>0</v>
      </c>
      <c r="C1105" s="274">
        <v>0</v>
      </c>
      <c r="D1105" s="272"/>
    </row>
    <row r="1106" spans="1:4" ht="14.25">
      <c r="A1106" s="279" t="s">
        <v>1051</v>
      </c>
      <c r="B1106" s="287">
        <v>106</v>
      </c>
      <c r="C1106" s="274">
        <v>0</v>
      </c>
      <c r="D1106" s="272"/>
    </row>
    <row r="1107" spans="1:4" ht="14.25">
      <c r="A1107" s="279" t="s">
        <v>1052</v>
      </c>
      <c r="B1107" s="273">
        <v>0</v>
      </c>
      <c r="C1107" s="274">
        <v>0</v>
      </c>
      <c r="D1107" s="272"/>
    </row>
    <row r="1108" spans="1:4" ht="14.25">
      <c r="A1108" s="279" t="s">
        <v>1053</v>
      </c>
      <c r="B1108" s="273">
        <v>0</v>
      </c>
      <c r="C1108" s="274">
        <v>0</v>
      </c>
      <c r="D1108" s="272"/>
    </row>
    <row r="1109" spans="1:4" ht="14.25">
      <c r="A1109" s="279" t="s">
        <v>1054</v>
      </c>
      <c r="B1109" s="273">
        <v>0</v>
      </c>
      <c r="C1109" s="274">
        <v>0</v>
      </c>
      <c r="D1109" s="272"/>
    </row>
    <row r="1110" spans="1:4" ht="14.25">
      <c r="A1110" s="279" t="s">
        <v>1055</v>
      </c>
      <c r="B1110" s="273">
        <v>0</v>
      </c>
      <c r="C1110" s="274">
        <v>0</v>
      </c>
      <c r="D1110" s="272"/>
    </row>
    <row r="1111" spans="1:4" ht="14.25">
      <c r="A1111" s="279" t="s">
        <v>1056</v>
      </c>
      <c r="B1111" s="273">
        <v>0</v>
      </c>
      <c r="C1111" s="274">
        <v>0</v>
      </c>
      <c r="D1111" s="272"/>
    </row>
    <row r="1112" spans="1:4" ht="14.25">
      <c r="A1112" s="279" t="s">
        <v>1057</v>
      </c>
      <c r="B1112" s="273">
        <v>0</v>
      </c>
      <c r="C1112" s="274">
        <v>0</v>
      </c>
      <c r="D1112" s="272"/>
    </row>
    <row r="1113" spans="1:4" ht="14.25">
      <c r="A1113" s="279" t="s">
        <v>1058</v>
      </c>
      <c r="B1113" s="273">
        <v>0</v>
      </c>
      <c r="C1113" s="274">
        <v>0</v>
      </c>
      <c r="D1113" s="272"/>
    </row>
    <row r="1114" spans="1:4" ht="14.25">
      <c r="A1114" s="279" t="s">
        <v>1059</v>
      </c>
      <c r="B1114" s="273">
        <v>0</v>
      </c>
      <c r="C1114" s="274">
        <v>0</v>
      </c>
      <c r="D1114" s="272"/>
    </row>
    <row r="1115" spans="1:4" ht="14.25">
      <c r="A1115" s="279" t="s">
        <v>1060</v>
      </c>
      <c r="B1115" s="273">
        <v>0</v>
      </c>
      <c r="C1115" s="274">
        <v>0</v>
      </c>
      <c r="D1115" s="272"/>
    </row>
    <row r="1116" spans="1:4" ht="14.25">
      <c r="A1116" s="279" t="s">
        <v>1061</v>
      </c>
      <c r="B1116" s="273">
        <v>0</v>
      </c>
      <c r="C1116" s="274">
        <v>0</v>
      </c>
      <c r="D1116" s="272"/>
    </row>
    <row r="1117" spans="1:4" ht="14.25">
      <c r="A1117" s="279" t="s">
        <v>1062</v>
      </c>
      <c r="B1117" s="273">
        <v>0</v>
      </c>
      <c r="C1117" s="274">
        <v>0</v>
      </c>
      <c r="D1117" s="272"/>
    </row>
    <row r="1118" spans="1:4" ht="14.25">
      <c r="A1118" s="279" t="s">
        <v>1063</v>
      </c>
      <c r="B1118" s="273">
        <v>0</v>
      </c>
      <c r="C1118" s="274">
        <v>0</v>
      </c>
      <c r="D1118" s="272"/>
    </row>
    <row r="1119" spans="1:4" ht="14.25">
      <c r="A1119" s="279" t="s">
        <v>1064</v>
      </c>
      <c r="B1119" s="273">
        <v>0</v>
      </c>
      <c r="C1119" s="274">
        <v>0</v>
      </c>
      <c r="D1119" s="272"/>
    </row>
    <row r="1120" spans="1:4" ht="14.25">
      <c r="A1120" s="279" t="s">
        <v>1065</v>
      </c>
      <c r="B1120" s="273">
        <v>0</v>
      </c>
      <c r="C1120" s="274">
        <v>0</v>
      </c>
      <c r="D1120" s="272"/>
    </row>
    <row r="1121" spans="1:4" ht="14.25">
      <c r="A1121" s="279" t="s">
        <v>1066</v>
      </c>
      <c r="B1121" s="273">
        <v>0</v>
      </c>
      <c r="C1121" s="274">
        <v>0</v>
      </c>
      <c r="D1121" s="272"/>
    </row>
    <row r="1122" spans="1:4" ht="14.25">
      <c r="A1122" s="279" t="s">
        <v>1067</v>
      </c>
      <c r="B1122" s="273">
        <v>0</v>
      </c>
      <c r="C1122" s="274">
        <v>0</v>
      </c>
      <c r="D1122" s="272"/>
    </row>
    <row r="1123" spans="1:4" ht="14.25">
      <c r="A1123" s="279" t="s">
        <v>1068</v>
      </c>
      <c r="B1123" s="273">
        <v>0</v>
      </c>
      <c r="C1123" s="274">
        <v>0</v>
      </c>
      <c r="D1123" s="272"/>
    </row>
    <row r="1124" spans="1:4" ht="14.25">
      <c r="A1124" s="279" t="s">
        <v>1069</v>
      </c>
      <c r="B1124" s="273">
        <v>0</v>
      </c>
      <c r="C1124" s="274">
        <v>0</v>
      </c>
      <c r="D1124" s="272"/>
    </row>
    <row r="1125" spans="1:4" ht="14.25">
      <c r="A1125" s="279" t="s">
        <v>1070</v>
      </c>
      <c r="B1125" s="273">
        <v>0</v>
      </c>
      <c r="C1125" s="274">
        <v>0</v>
      </c>
      <c r="D1125" s="272"/>
    </row>
    <row r="1126" spans="1:4" ht="14.25">
      <c r="A1126" s="279" t="s">
        <v>246</v>
      </c>
      <c r="B1126" s="287">
        <v>682</v>
      </c>
      <c r="C1126" s="274">
        <v>241</v>
      </c>
      <c r="D1126" s="272"/>
    </row>
    <row r="1127" spans="1:4" ht="14.25">
      <c r="A1127" s="279" t="s">
        <v>1071</v>
      </c>
      <c r="B1127" s="273">
        <v>0</v>
      </c>
      <c r="C1127" s="274">
        <v>0</v>
      </c>
      <c r="D1127" s="272"/>
    </row>
    <row r="1128" spans="1:4" ht="14.25">
      <c r="A1128" s="279" t="s">
        <v>1072</v>
      </c>
      <c r="B1128" s="273">
        <f>SUM(B1129:B1142)</f>
        <v>0</v>
      </c>
      <c r="C1128" s="274">
        <f>SUM(C1129:C1142)</f>
        <v>25</v>
      </c>
      <c r="D1128" s="272"/>
    </row>
    <row r="1129" spans="1:4" ht="14.25">
      <c r="A1129" s="279" t="s">
        <v>237</v>
      </c>
      <c r="B1129" s="273">
        <v>0</v>
      </c>
      <c r="C1129" s="274">
        <v>0</v>
      </c>
      <c r="D1129" s="272"/>
    </row>
    <row r="1130" spans="1:4" ht="14.25">
      <c r="A1130" s="279" t="s">
        <v>238</v>
      </c>
      <c r="B1130" s="273">
        <v>0</v>
      </c>
      <c r="C1130" s="274">
        <v>0</v>
      </c>
      <c r="D1130" s="272"/>
    </row>
    <row r="1131" spans="1:4" ht="14.25">
      <c r="A1131" s="279" t="s">
        <v>239</v>
      </c>
      <c r="B1131" s="273">
        <v>0</v>
      </c>
      <c r="C1131" s="274">
        <v>0</v>
      </c>
      <c r="D1131" s="272"/>
    </row>
    <row r="1132" spans="1:4" ht="14.25">
      <c r="A1132" s="279" t="s">
        <v>1073</v>
      </c>
      <c r="B1132" s="273">
        <v>0</v>
      </c>
      <c r="C1132" s="274">
        <v>25</v>
      </c>
      <c r="D1132" s="272"/>
    </row>
    <row r="1133" spans="1:4" ht="14.25">
      <c r="A1133" s="279" t="s">
        <v>1074</v>
      </c>
      <c r="B1133" s="273">
        <v>0</v>
      </c>
      <c r="C1133" s="274">
        <v>0</v>
      </c>
      <c r="D1133" s="272"/>
    </row>
    <row r="1134" spans="1:4" ht="14.25">
      <c r="A1134" s="279" t="s">
        <v>1075</v>
      </c>
      <c r="B1134" s="273">
        <v>0</v>
      </c>
      <c r="C1134" s="274">
        <v>0</v>
      </c>
      <c r="D1134" s="272"/>
    </row>
    <row r="1135" spans="1:4" ht="14.25">
      <c r="A1135" s="279" t="s">
        <v>1076</v>
      </c>
      <c r="B1135" s="273">
        <v>0</v>
      </c>
      <c r="C1135" s="274">
        <v>0</v>
      </c>
      <c r="D1135" s="272"/>
    </row>
    <row r="1136" spans="1:4" ht="14.25">
      <c r="A1136" s="279" t="s">
        <v>1077</v>
      </c>
      <c r="B1136" s="273">
        <v>0</v>
      </c>
      <c r="C1136" s="274">
        <v>0</v>
      </c>
      <c r="D1136" s="272"/>
    </row>
    <row r="1137" spans="1:4" ht="14.25">
      <c r="A1137" s="279" t="s">
        <v>1078</v>
      </c>
      <c r="B1137" s="273">
        <v>0</v>
      </c>
      <c r="C1137" s="274">
        <v>0</v>
      </c>
      <c r="D1137" s="272"/>
    </row>
    <row r="1138" spans="1:4" ht="14.25">
      <c r="A1138" s="279" t="s">
        <v>1079</v>
      </c>
      <c r="B1138" s="273">
        <v>0</v>
      </c>
      <c r="C1138" s="274">
        <v>0</v>
      </c>
      <c r="D1138" s="272"/>
    </row>
    <row r="1139" spans="1:4" ht="14.25">
      <c r="A1139" s="279" t="s">
        <v>1080</v>
      </c>
      <c r="B1139" s="273">
        <v>0</v>
      </c>
      <c r="C1139" s="274">
        <v>0</v>
      </c>
      <c r="D1139" s="272"/>
    </row>
    <row r="1140" spans="1:4" ht="14.25">
      <c r="A1140" s="279" t="s">
        <v>1081</v>
      </c>
      <c r="B1140" s="273">
        <v>0</v>
      </c>
      <c r="C1140" s="274">
        <v>0</v>
      </c>
      <c r="D1140" s="272"/>
    </row>
    <row r="1141" spans="1:4" ht="14.25">
      <c r="A1141" s="279" t="s">
        <v>1082</v>
      </c>
      <c r="B1141" s="273">
        <v>0</v>
      </c>
      <c r="C1141" s="274">
        <v>0</v>
      </c>
      <c r="D1141" s="272"/>
    </row>
    <row r="1142" spans="1:4" ht="14.25">
      <c r="A1142" s="279" t="s">
        <v>1083</v>
      </c>
      <c r="B1142" s="273">
        <v>0</v>
      </c>
      <c r="C1142" s="274">
        <v>0</v>
      </c>
      <c r="D1142" s="272"/>
    </row>
    <row r="1143" spans="1:4" ht="14.25">
      <c r="A1143" s="279" t="s">
        <v>1084</v>
      </c>
      <c r="B1143" s="273">
        <f>SUM(B1144)</f>
        <v>0</v>
      </c>
      <c r="C1143" s="274">
        <f>SUM(C1144)</f>
        <v>0</v>
      </c>
      <c r="D1143" s="272"/>
    </row>
    <row r="1144" spans="1:4" ht="14.25">
      <c r="A1144" s="285" t="s">
        <v>1085</v>
      </c>
      <c r="B1144" s="273">
        <v>0</v>
      </c>
      <c r="C1144" s="274">
        <f>SUM(D1144:D1144)</f>
        <v>0</v>
      </c>
      <c r="D1144" s="272"/>
    </row>
    <row r="1145" spans="1:4" ht="14.25">
      <c r="A1145" s="279" t="s">
        <v>55</v>
      </c>
      <c r="B1145" s="273">
        <f>B1146+B1157+B1161</f>
        <v>28793</v>
      </c>
      <c r="C1145" s="274">
        <f>C1146+C1157+C1161</f>
        <v>16116</v>
      </c>
      <c r="D1145" s="272"/>
    </row>
    <row r="1146" spans="1:4" ht="14.25">
      <c r="A1146" s="279" t="s">
        <v>1086</v>
      </c>
      <c r="B1146" s="273">
        <f>SUM(B1147:B1156)</f>
        <v>16776</v>
      </c>
      <c r="C1146" s="274">
        <f>SUM(C1147:C1156)</f>
        <v>4193</v>
      </c>
      <c r="D1146" s="272"/>
    </row>
    <row r="1147" spans="1:4" ht="14.25">
      <c r="A1147" s="279" t="s">
        <v>1087</v>
      </c>
      <c r="B1147" s="273">
        <v>0</v>
      </c>
      <c r="C1147" s="274">
        <v>0</v>
      </c>
      <c r="D1147" s="272"/>
    </row>
    <row r="1148" spans="1:4" ht="14.25">
      <c r="A1148" s="279" t="s">
        <v>1088</v>
      </c>
      <c r="B1148" s="273">
        <v>0</v>
      </c>
      <c r="C1148" s="274">
        <v>0</v>
      </c>
      <c r="D1148" s="272"/>
    </row>
    <row r="1149" spans="1:4" ht="14.25">
      <c r="A1149" s="279" t="s">
        <v>1089</v>
      </c>
      <c r="B1149" s="287">
        <v>1111</v>
      </c>
      <c r="C1149" s="274">
        <v>378</v>
      </c>
      <c r="D1149" s="272"/>
    </row>
    <row r="1150" spans="1:4" ht="14.25">
      <c r="A1150" s="279" t="s">
        <v>1090</v>
      </c>
      <c r="B1150" s="273">
        <v>0</v>
      </c>
      <c r="C1150" s="274">
        <v>0</v>
      </c>
      <c r="D1150" s="272"/>
    </row>
    <row r="1151" spans="1:4" ht="14.25">
      <c r="A1151" s="279" t="s">
        <v>1091</v>
      </c>
      <c r="B1151" s="287">
        <v>20</v>
      </c>
      <c r="C1151" s="274">
        <v>2055</v>
      </c>
      <c r="D1151" s="272"/>
    </row>
    <row r="1152" spans="1:4" ht="14.25">
      <c r="A1152" s="279" t="s">
        <v>1092</v>
      </c>
      <c r="B1152" s="273">
        <v>0</v>
      </c>
      <c r="C1152" s="274">
        <v>0</v>
      </c>
      <c r="D1152" s="272"/>
    </row>
    <row r="1153" spans="1:4" ht="14.25">
      <c r="A1153" s="279" t="s">
        <v>1093</v>
      </c>
      <c r="B1153" s="273">
        <v>0</v>
      </c>
      <c r="C1153" s="274">
        <v>0</v>
      </c>
      <c r="D1153" s="272"/>
    </row>
    <row r="1154" spans="1:4" ht="14.25">
      <c r="A1154" s="279" t="s">
        <v>1094</v>
      </c>
      <c r="B1154" s="287">
        <v>15645</v>
      </c>
      <c r="C1154" s="274">
        <v>1760</v>
      </c>
      <c r="D1154" s="272"/>
    </row>
    <row r="1155" spans="1:4" ht="14.25">
      <c r="A1155" s="279" t="s">
        <v>1095</v>
      </c>
      <c r="B1155" s="273">
        <v>0</v>
      </c>
      <c r="C1155" s="274">
        <v>0</v>
      </c>
      <c r="D1155" s="272"/>
    </row>
    <row r="1156" spans="1:4" ht="14.25">
      <c r="A1156" s="279" t="s">
        <v>1096</v>
      </c>
      <c r="B1156" s="273">
        <v>0</v>
      </c>
      <c r="C1156" s="274">
        <v>0</v>
      </c>
      <c r="D1156" s="272"/>
    </row>
    <row r="1157" spans="1:4" ht="14.25">
      <c r="A1157" s="279" t="s">
        <v>1097</v>
      </c>
      <c r="B1157" s="273">
        <f>SUM(B1158:B1160)</f>
        <v>12017</v>
      </c>
      <c r="C1157" s="274">
        <f>SUM(C1158:C1160)</f>
        <v>11923</v>
      </c>
      <c r="D1157" s="272"/>
    </row>
    <row r="1158" spans="1:4" ht="14.25">
      <c r="A1158" s="279" t="s">
        <v>1098</v>
      </c>
      <c r="B1158" s="287">
        <v>12017</v>
      </c>
      <c r="C1158" s="274">
        <v>11923</v>
      </c>
      <c r="D1158" s="272"/>
    </row>
    <row r="1159" spans="1:4" ht="14.25">
      <c r="A1159" s="279" t="s">
        <v>1099</v>
      </c>
      <c r="B1159" s="273">
        <v>0</v>
      </c>
      <c r="C1159" s="274">
        <v>0</v>
      </c>
      <c r="D1159" s="272"/>
    </row>
    <row r="1160" spans="1:4" ht="14.25">
      <c r="A1160" s="279" t="s">
        <v>1100</v>
      </c>
      <c r="B1160" s="273">
        <v>0</v>
      </c>
      <c r="C1160" s="274">
        <v>0</v>
      </c>
      <c r="D1160" s="272"/>
    </row>
    <row r="1161" spans="1:4" ht="14.25">
      <c r="A1161" s="279" t="s">
        <v>1101</v>
      </c>
      <c r="B1161" s="273">
        <f>SUM(B1162:B1164)</f>
        <v>0</v>
      </c>
      <c r="C1161" s="274">
        <f>SUM(C1162:C1164)</f>
        <v>0</v>
      </c>
      <c r="D1161" s="272"/>
    </row>
    <row r="1162" spans="1:4" ht="14.25">
      <c r="A1162" s="279" t="s">
        <v>1102</v>
      </c>
      <c r="B1162" s="273">
        <v>0</v>
      </c>
      <c r="C1162" s="274">
        <f>SUM(D1162:D1162)</f>
        <v>0</v>
      </c>
      <c r="D1162" s="272"/>
    </row>
    <row r="1163" spans="1:4" ht="14.25">
      <c r="A1163" s="279" t="s">
        <v>1103</v>
      </c>
      <c r="B1163" s="273">
        <v>0</v>
      </c>
      <c r="C1163" s="274">
        <f>SUM(D1163:D1163)</f>
        <v>0</v>
      </c>
      <c r="D1163" s="272"/>
    </row>
    <row r="1164" spans="1:4" ht="14.25">
      <c r="A1164" s="279" t="s">
        <v>1104</v>
      </c>
      <c r="B1164" s="273">
        <v>0</v>
      </c>
      <c r="C1164" s="274">
        <f>SUM(D1164:D1164)</f>
        <v>0</v>
      </c>
      <c r="D1164" s="272"/>
    </row>
    <row r="1165" spans="1:4" ht="14.25">
      <c r="A1165" s="279" t="s">
        <v>56</v>
      </c>
      <c r="B1165" s="273">
        <f>B1166+B1184+B1189+B1195</f>
        <v>1454</v>
      </c>
      <c r="C1165" s="274">
        <f>C1166+C1184+C1189+C1195</f>
        <v>199</v>
      </c>
      <c r="D1165" s="272"/>
    </row>
    <row r="1166" spans="1:4" ht="14.25">
      <c r="A1166" s="279" t="s">
        <v>1105</v>
      </c>
      <c r="B1166" s="273">
        <f>SUM(B1167:B1183)</f>
        <v>1454</v>
      </c>
      <c r="C1166" s="274">
        <f>SUM(C1167:C1183)</f>
        <v>199</v>
      </c>
      <c r="D1166" s="272"/>
    </row>
    <row r="1167" spans="1:4" ht="14.25">
      <c r="A1167" s="279" t="s">
        <v>237</v>
      </c>
      <c r="B1167" s="287">
        <v>248</v>
      </c>
      <c r="C1167" s="274">
        <v>179</v>
      </c>
      <c r="D1167" s="272"/>
    </row>
    <row r="1168" spans="1:4" ht="14.25">
      <c r="A1168" s="279" t="s">
        <v>238</v>
      </c>
      <c r="B1168" s="287">
        <v>65</v>
      </c>
      <c r="C1168" s="274">
        <v>0</v>
      </c>
      <c r="D1168" s="272"/>
    </row>
    <row r="1169" spans="1:4" ht="14.25">
      <c r="A1169" s="279" t="s">
        <v>239</v>
      </c>
      <c r="B1169" s="273">
        <v>0</v>
      </c>
      <c r="C1169" s="274">
        <v>0</v>
      </c>
      <c r="D1169" s="272"/>
    </row>
    <row r="1170" spans="1:4" ht="14.25">
      <c r="A1170" s="279" t="s">
        <v>1106</v>
      </c>
      <c r="B1170" s="273">
        <v>0</v>
      </c>
      <c r="C1170" s="274">
        <v>0</v>
      </c>
      <c r="D1170" s="272"/>
    </row>
    <row r="1171" spans="1:4" ht="14.25">
      <c r="A1171" s="279" t="s">
        <v>1107</v>
      </c>
      <c r="B1171" s="273">
        <v>0</v>
      </c>
      <c r="C1171" s="274">
        <v>0</v>
      </c>
      <c r="D1171" s="272"/>
    </row>
    <row r="1172" spans="1:4" ht="14.25">
      <c r="A1172" s="279" t="s">
        <v>1108</v>
      </c>
      <c r="B1172" s="273">
        <v>0</v>
      </c>
      <c r="C1172" s="274">
        <v>5</v>
      </c>
      <c r="D1172" s="272"/>
    </row>
    <row r="1173" spans="1:4" ht="14.25">
      <c r="A1173" s="279" t="s">
        <v>1109</v>
      </c>
      <c r="B1173" s="273">
        <v>0</v>
      </c>
      <c r="C1173" s="274">
        <v>0</v>
      </c>
      <c r="D1173" s="272"/>
    </row>
    <row r="1174" spans="1:4" ht="14.25">
      <c r="A1174" s="279" t="s">
        <v>1110</v>
      </c>
      <c r="B1174" s="273">
        <v>0</v>
      </c>
      <c r="C1174" s="274">
        <v>0</v>
      </c>
      <c r="D1174" s="272"/>
    </row>
    <row r="1175" spans="1:4" ht="14.25">
      <c r="A1175" s="279" t="s">
        <v>1111</v>
      </c>
      <c r="B1175" s="273">
        <v>0</v>
      </c>
      <c r="C1175" s="274">
        <v>0</v>
      </c>
      <c r="D1175" s="272"/>
    </row>
    <row r="1176" spans="1:4" ht="14.25">
      <c r="A1176" s="279" t="s">
        <v>1112</v>
      </c>
      <c r="B1176" s="273">
        <v>0</v>
      </c>
      <c r="C1176" s="274">
        <v>0</v>
      </c>
      <c r="D1176" s="272"/>
    </row>
    <row r="1177" spans="1:4" ht="14.25">
      <c r="A1177" s="279" t="s">
        <v>1113</v>
      </c>
      <c r="B1177" s="273">
        <v>0</v>
      </c>
      <c r="C1177" s="274">
        <v>0</v>
      </c>
      <c r="D1177" s="272"/>
    </row>
    <row r="1178" spans="1:4" ht="14.25">
      <c r="A1178" s="279" t="s">
        <v>1114</v>
      </c>
      <c r="B1178" s="273">
        <v>0</v>
      </c>
      <c r="C1178" s="274">
        <v>0</v>
      </c>
      <c r="D1178" s="272"/>
    </row>
    <row r="1179" spans="1:4" ht="14.25">
      <c r="A1179" s="279" t="s">
        <v>1115</v>
      </c>
      <c r="B1179" s="273">
        <v>0</v>
      </c>
      <c r="C1179" s="274">
        <v>0</v>
      </c>
      <c r="D1179" s="272"/>
    </row>
    <row r="1180" spans="1:4" ht="14.25">
      <c r="A1180" s="279" t="s">
        <v>1116</v>
      </c>
      <c r="B1180" s="273">
        <v>0</v>
      </c>
      <c r="C1180" s="274">
        <v>0</v>
      </c>
      <c r="D1180" s="272"/>
    </row>
    <row r="1181" spans="1:4" ht="14.25">
      <c r="A1181" s="279" t="s">
        <v>1117</v>
      </c>
      <c r="B1181" s="273">
        <v>0</v>
      </c>
      <c r="C1181" s="274">
        <v>0</v>
      </c>
      <c r="D1181" s="272"/>
    </row>
    <row r="1182" spans="1:4" ht="14.25">
      <c r="A1182" s="279" t="s">
        <v>246</v>
      </c>
      <c r="B1182" s="273">
        <v>0</v>
      </c>
      <c r="C1182" s="274">
        <v>0</v>
      </c>
      <c r="D1182" s="272"/>
    </row>
    <row r="1183" spans="1:4" ht="14.25">
      <c r="A1183" s="279" t="s">
        <v>1118</v>
      </c>
      <c r="B1183" s="287">
        <v>1141</v>
      </c>
      <c r="C1183" s="274">
        <v>15</v>
      </c>
      <c r="D1183" s="272"/>
    </row>
    <row r="1184" spans="1:4" ht="14.25">
      <c r="A1184" s="279" t="s">
        <v>1119</v>
      </c>
      <c r="B1184" s="273">
        <v>0</v>
      </c>
      <c r="C1184" s="274">
        <f aca="true" t="shared" si="9" ref="C1184:C1207">SUM(D1184:D1184)</f>
        <v>0</v>
      </c>
      <c r="D1184" s="272"/>
    </row>
    <row r="1185" spans="1:4" ht="14.25">
      <c r="A1185" s="279" t="s">
        <v>1120</v>
      </c>
      <c r="B1185" s="273">
        <v>0</v>
      </c>
      <c r="C1185" s="274">
        <f t="shared" si="9"/>
        <v>0</v>
      </c>
      <c r="D1185" s="272"/>
    </row>
    <row r="1186" spans="1:4" ht="14.25">
      <c r="A1186" s="279" t="s">
        <v>1121</v>
      </c>
      <c r="B1186" s="273">
        <v>0</v>
      </c>
      <c r="C1186" s="274">
        <f t="shared" si="9"/>
        <v>0</v>
      </c>
      <c r="D1186" s="272"/>
    </row>
    <row r="1187" spans="1:4" ht="14.25">
      <c r="A1187" s="279" t="s">
        <v>1122</v>
      </c>
      <c r="B1187" s="273">
        <v>0</v>
      </c>
      <c r="C1187" s="274">
        <f t="shared" si="9"/>
        <v>0</v>
      </c>
      <c r="D1187" s="272"/>
    </row>
    <row r="1188" spans="1:4" ht="14.25">
      <c r="A1188" s="279" t="s">
        <v>1123</v>
      </c>
      <c r="B1188" s="273">
        <v>0</v>
      </c>
      <c r="C1188" s="274">
        <f t="shared" si="9"/>
        <v>0</v>
      </c>
      <c r="D1188" s="272"/>
    </row>
    <row r="1189" spans="1:4" ht="14.25">
      <c r="A1189" s="279" t="s">
        <v>1124</v>
      </c>
      <c r="B1189" s="273">
        <v>0</v>
      </c>
      <c r="C1189" s="274">
        <f t="shared" si="9"/>
        <v>0</v>
      </c>
      <c r="D1189" s="272"/>
    </row>
    <row r="1190" spans="1:4" ht="14.25">
      <c r="A1190" s="279" t="s">
        <v>1125</v>
      </c>
      <c r="B1190" s="273">
        <v>0</v>
      </c>
      <c r="C1190" s="274">
        <f t="shared" si="9"/>
        <v>0</v>
      </c>
      <c r="D1190" s="272"/>
    </row>
    <row r="1191" spans="1:4" ht="14.25">
      <c r="A1191" s="279" t="s">
        <v>1126</v>
      </c>
      <c r="B1191" s="273">
        <v>0</v>
      </c>
      <c r="C1191" s="274">
        <f t="shared" si="9"/>
        <v>0</v>
      </c>
      <c r="D1191" s="272"/>
    </row>
    <row r="1192" spans="1:4" ht="14.25">
      <c r="A1192" s="279" t="s">
        <v>1127</v>
      </c>
      <c r="B1192" s="273">
        <v>0</v>
      </c>
      <c r="C1192" s="274">
        <f t="shared" si="9"/>
        <v>0</v>
      </c>
      <c r="D1192" s="272"/>
    </row>
    <row r="1193" spans="1:4" ht="14.25">
      <c r="A1193" s="279" t="s">
        <v>1128</v>
      </c>
      <c r="B1193" s="273">
        <v>0</v>
      </c>
      <c r="C1193" s="274">
        <f t="shared" si="9"/>
        <v>0</v>
      </c>
      <c r="D1193" s="272"/>
    </row>
    <row r="1194" spans="1:4" ht="14.25">
      <c r="A1194" s="279" t="s">
        <v>1129</v>
      </c>
      <c r="B1194" s="273">
        <v>0</v>
      </c>
      <c r="C1194" s="274">
        <f t="shared" si="9"/>
        <v>0</v>
      </c>
      <c r="D1194" s="272"/>
    </row>
    <row r="1195" spans="1:4" ht="14.25">
      <c r="A1195" s="279" t="s">
        <v>1130</v>
      </c>
      <c r="B1195" s="273">
        <v>0</v>
      </c>
      <c r="C1195" s="274">
        <f t="shared" si="9"/>
        <v>0</v>
      </c>
      <c r="D1195" s="272"/>
    </row>
    <row r="1196" spans="1:4" ht="14.25">
      <c r="A1196" s="279" t="s">
        <v>1131</v>
      </c>
      <c r="B1196" s="273">
        <v>0</v>
      </c>
      <c r="C1196" s="274">
        <f t="shared" si="9"/>
        <v>0</v>
      </c>
      <c r="D1196" s="272"/>
    </row>
    <row r="1197" spans="1:4" ht="14.25">
      <c r="A1197" s="279" t="s">
        <v>1132</v>
      </c>
      <c r="B1197" s="273">
        <v>0</v>
      </c>
      <c r="C1197" s="274">
        <f t="shared" si="9"/>
        <v>0</v>
      </c>
      <c r="D1197" s="272"/>
    </row>
    <row r="1198" spans="1:4" ht="14.25">
      <c r="A1198" s="279" t="s">
        <v>1133</v>
      </c>
      <c r="B1198" s="273">
        <v>0</v>
      </c>
      <c r="C1198" s="274">
        <f t="shared" si="9"/>
        <v>0</v>
      </c>
      <c r="D1198" s="272"/>
    </row>
    <row r="1199" spans="1:4" ht="14.25">
      <c r="A1199" s="279" t="s">
        <v>1134</v>
      </c>
      <c r="B1199" s="273">
        <v>0</v>
      </c>
      <c r="C1199" s="274">
        <f t="shared" si="9"/>
        <v>0</v>
      </c>
      <c r="D1199" s="272"/>
    </row>
    <row r="1200" spans="1:4" ht="14.25">
      <c r="A1200" s="279" t="s">
        <v>1135</v>
      </c>
      <c r="B1200" s="273">
        <v>0</v>
      </c>
      <c r="C1200" s="274">
        <f t="shared" si="9"/>
        <v>0</v>
      </c>
      <c r="D1200" s="272"/>
    </row>
    <row r="1201" spans="1:4" ht="14.25">
      <c r="A1201" s="279" t="s">
        <v>1136</v>
      </c>
      <c r="B1201" s="273">
        <v>0</v>
      </c>
      <c r="C1201" s="274">
        <f t="shared" si="9"/>
        <v>0</v>
      </c>
      <c r="D1201" s="272"/>
    </row>
    <row r="1202" spans="1:4" ht="14.25">
      <c r="A1202" s="279" t="s">
        <v>1137</v>
      </c>
      <c r="B1202" s="273">
        <v>0</v>
      </c>
      <c r="C1202" s="274">
        <f t="shared" si="9"/>
        <v>0</v>
      </c>
      <c r="D1202" s="272"/>
    </row>
    <row r="1203" spans="1:4" ht="14.25">
      <c r="A1203" s="279" t="s">
        <v>1138</v>
      </c>
      <c r="B1203" s="273">
        <v>0</v>
      </c>
      <c r="C1203" s="274">
        <f t="shared" si="9"/>
        <v>0</v>
      </c>
      <c r="D1203" s="272"/>
    </row>
    <row r="1204" spans="1:4" ht="14.25">
      <c r="A1204" s="279" t="s">
        <v>1139</v>
      </c>
      <c r="B1204" s="273">
        <v>0</v>
      </c>
      <c r="C1204" s="274">
        <f t="shared" si="9"/>
        <v>0</v>
      </c>
      <c r="D1204" s="272"/>
    </row>
    <row r="1205" spans="1:4" ht="14.25">
      <c r="A1205" s="279" t="s">
        <v>1140</v>
      </c>
      <c r="B1205" s="273">
        <v>0</v>
      </c>
      <c r="C1205" s="274">
        <f t="shared" si="9"/>
        <v>0</v>
      </c>
      <c r="D1205" s="272"/>
    </row>
    <row r="1206" spans="1:4" ht="14.25">
      <c r="A1206" s="279" t="s">
        <v>1141</v>
      </c>
      <c r="B1206" s="273">
        <v>0</v>
      </c>
      <c r="C1206" s="274">
        <f t="shared" si="9"/>
        <v>0</v>
      </c>
      <c r="D1206" s="272"/>
    </row>
    <row r="1207" spans="1:4" ht="14.25">
      <c r="A1207" s="279" t="s">
        <v>1142</v>
      </c>
      <c r="B1207" s="273">
        <v>0</v>
      </c>
      <c r="C1207" s="274">
        <f t="shared" si="9"/>
        <v>0</v>
      </c>
      <c r="D1207" s="272"/>
    </row>
    <row r="1208" spans="1:4" ht="14.25">
      <c r="A1208" s="279" t="s">
        <v>57</v>
      </c>
      <c r="B1208" s="273">
        <f>B1209+B1221+B1227+B1233+B1241+B1254+B1258</f>
        <v>5636</v>
      </c>
      <c r="C1208" s="274">
        <f>C1209+C1221+C1227+C1233+C1241+C1254+C1258</f>
        <v>1403</v>
      </c>
      <c r="D1208" s="272"/>
    </row>
    <row r="1209" spans="1:4" ht="14.25">
      <c r="A1209" s="279" t="s">
        <v>1143</v>
      </c>
      <c r="B1209" s="273">
        <f>SUM(B1210:B1220)</f>
        <v>1396</v>
      </c>
      <c r="C1209" s="274">
        <f>SUM(C1210:C1220)</f>
        <v>728</v>
      </c>
      <c r="D1209" s="272"/>
    </row>
    <row r="1210" spans="1:4" ht="14.25">
      <c r="A1210" s="279" t="s">
        <v>237</v>
      </c>
      <c r="B1210" s="287">
        <v>726</v>
      </c>
      <c r="C1210" s="274">
        <v>66</v>
      </c>
      <c r="D1210" s="272"/>
    </row>
    <row r="1211" spans="1:4" ht="14.25">
      <c r="A1211" s="279" t="s">
        <v>238</v>
      </c>
      <c r="B1211" s="287">
        <v>80</v>
      </c>
      <c r="C1211" s="274">
        <v>0</v>
      </c>
      <c r="D1211" s="272"/>
    </row>
    <row r="1212" spans="1:4" ht="14.25">
      <c r="A1212" s="279" t="s">
        <v>239</v>
      </c>
      <c r="B1212" s="273">
        <v>0</v>
      </c>
      <c r="C1212" s="274">
        <v>0</v>
      </c>
      <c r="D1212" s="272"/>
    </row>
    <row r="1213" spans="1:4" ht="14.25">
      <c r="A1213" s="279" t="s">
        <v>1144</v>
      </c>
      <c r="B1213" s="273">
        <v>0</v>
      </c>
      <c r="C1213" s="274">
        <v>0</v>
      </c>
      <c r="D1213" s="272"/>
    </row>
    <row r="1214" spans="1:4" ht="14.25">
      <c r="A1214" s="279" t="s">
        <v>1145</v>
      </c>
      <c r="B1214" s="273">
        <v>0</v>
      </c>
      <c r="C1214" s="274">
        <v>0</v>
      </c>
      <c r="D1214" s="272"/>
    </row>
    <row r="1215" spans="1:4" ht="14.25">
      <c r="A1215" s="279" t="s">
        <v>1146</v>
      </c>
      <c r="B1215" s="287">
        <v>5</v>
      </c>
      <c r="C1215" s="274">
        <v>0</v>
      </c>
      <c r="D1215" s="272"/>
    </row>
    <row r="1216" spans="1:4" ht="14.25">
      <c r="A1216" s="279" t="s">
        <v>1147</v>
      </c>
      <c r="B1216" s="273">
        <v>0</v>
      </c>
      <c r="C1216" s="274">
        <v>0</v>
      </c>
      <c r="D1216" s="272"/>
    </row>
    <row r="1217" spans="1:4" ht="14.25">
      <c r="A1217" s="279" t="s">
        <v>1148</v>
      </c>
      <c r="B1217" s="273">
        <v>0</v>
      </c>
      <c r="C1217" s="274">
        <v>0</v>
      </c>
      <c r="D1217" s="272"/>
    </row>
    <row r="1218" spans="1:4" ht="14.25">
      <c r="A1218" s="279" t="s">
        <v>1149</v>
      </c>
      <c r="B1218" s="273">
        <v>0</v>
      </c>
      <c r="C1218" s="274">
        <v>650</v>
      </c>
      <c r="D1218" s="272"/>
    </row>
    <row r="1219" spans="1:4" ht="14.25">
      <c r="A1219" s="279" t="s">
        <v>246</v>
      </c>
      <c r="B1219" s="287">
        <v>95</v>
      </c>
      <c r="C1219" s="274">
        <v>12</v>
      </c>
      <c r="D1219" s="272"/>
    </row>
    <row r="1220" spans="1:4" ht="14.25">
      <c r="A1220" s="279" t="s">
        <v>1150</v>
      </c>
      <c r="B1220" s="287">
        <v>490</v>
      </c>
      <c r="C1220" s="274">
        <v>0</v>
      </c>
      <c r="D1220" s="272"/>
    </row>
    <row r="1221" spans="1:4" ht="14.25">
      <c r="A1221" s="279" t="s">
        <v>1151</v>
      </c>
      <c r="B1221" s="273">
        <f>SUM(B1222:B1226)</f>
        <v>610</v>
      </c>
      <c r="C1221" s="274">
        <f>SUM(C1222:C1226)</f>
        <v>675</v>
      </c>
      <c r="D1221" s="272"/>
    </row>
    <row r="1222" spans="1:4" ht="14.25">
      <c r="A1222" s="279" t="s">
        <v>237</v>
      </c>
      <c r="B1222" s="273">
        <v>0</v>
      </c>
      <c r="C1222" s="274">
        <v>0</v>
      </c>
      <c r="D1222" s="272"/>
    </row>
    <row r="1223" spans="1:4" ht="14.25">
      <c r="A1223" s="279" t="s">
        <v>238</v>
      </c>
      <c r="B1223" s="287">
        <v>610</v>
      </c>
      <c r="C1223" s="274">
        <v>675</v>
      </c>
      <c r="D1223" s="272"/>
    </row>
    <row r="1224" spans="1:4" ht="14.25">
      <c r="A1224" s="279" t="s">
        <v>239</v>
      </c>
      <c r="B1224" s="273">
        <v>0</v>
      </c>
      <c r="C1224" s="274">
        <v>0</v>
      </c>
      <c r="D1224" s="272"/>
    </row>
    <row r="1225" spans="1:4" ht="14.25">
      <c r="A1225" s="279" t="s">
        <v>1152</v>
      </c>
      <c r="B1225" s="273">
        <v>0</v>
      </c>
      <c r="C1225" s="274">
        <v>0</v>
      </c>
      <c r="D1225" s="272"/>
    </row>
    <row r="1226" spans="1:4" ht="14.25">
      <c r="A1226" s="279" t="s">
        <v>1153</v>
      </c>
      <c r="B1226" s="273">
        <v>0</v>
      </c>
      <c r="C1226" s="274">
        <v>0</v>
      </c>
      <c r="D1226" s="272"/>
    </row>
    <row r="1227" spans="1:4" ht="14.25">
      <c r="A1227" s="279" t="s">
        <v>1154</v>
      </c>
      <c r="B1227" s="273">
        <f>SUM(B1228:B1232)</f>
        <v>48</v>
      </c>
      <c r="C1227" s="274">
        <f>SUM(C1228:C1232)</f>
        <v>0</v>
      </c>
      <c r="D1227" s="272"/>
    </row>
    <row r="1228" spans="1:4" ht="14.25">
      <c r="A1228" s="279" t="s">
        <v>237</v>
      </c>
      <c r="B1228" s="287">
        <v>48</v>
      </c>
      <c r="C1228" s="274">
        <v>0</v>
      </c>
      <c r="D1228" s="272"/>
    </row>
    <row r="1229" spans="1:4" ht="14.25">
      <c r="A1229" s="279" t="s">
        <v>238</v>
      </c>
      <c r="B1229" s="273">
        <v>0</v>
      </c>
      <c r="C1229" s="274">
        <v>0</v>
      </c>
      <c r="D1229" s="272"/>
    </row>
    <row r="1230" spans="1:4" ht="14.25">
      <c r="A1230" s="279" t="s">
        <v>239</v>
      </c>
      <c r="B1230" s="273">
        <v>0</v>
      </c>
      <c r="C1230" s="274">
        <v>0</v>
      </c>
      <c r="D1230" s="272"/>
    </row>
    <row r="1231" spans="1:4" ht="14.25">
      <c r="A1231" s="279" t="s">
        <v>1155</v>
      </c>
      <c r="B1231" s="273">
        <v>0</v>
      </c>
      <c r="C1231" s="274">
        <v>0</v>
      </c>
      <c r="D1231" s="272"/>
    </row>
    <row r="1232" spans="1:4" ht="14.25">
      <c r="A1232" s="279" t="s">
        <v>1156</v>
      </c>
      <c r="B1232" s="273">
        <v>0</v>
      </c>
      <c r="C1232" s="274">
        <v>0</v>
      </c>
      <c r="D1232" s="272"/>
    </row>
    <row r="1233" spans="1:4" ht="14.25">
      <c r="A1233" s="279" t="s">
        <v>1157</v>
      </c>
      <c r="B1233" s="273">
        <f>SUM(B1234:B1240)</f>
        <v>0</v>
      </c>
      <c r="C1233" s="274">
        <f>SUM(C1234:C1240)</f>
        <v>0</v>
      </c>
      <c r="D1233" s="272"/>
    </row>
    <row r="1234" spans="1:4" ht="14.25">
      <c r="A1234" s="279" t="s">
        <v>237</v>
      </c>
      <c r="B1234" s="273">
        <v>0</v>
      </c>
      <c r="C1234" s="274">
        <v>0</v>
      </c>
      <c r="D1234" s="272"/>
    </row>
    <row r="1235" spans="1:4" ht="14.25">
      <c r="A1235" s="279" t="s">
        <v>238</v>
      </c>
      <c r="B1235" s="273">
        <v>0</v>
      </c>
      <c r="C1235" s="274">
        <v>0</v>
      </c>
      <c r="D1235" s="272"/>
    </row>
    <row r="1236" spans="1:4" ht="14.25">
      <c r="A1236" s="279" t="s">
        <v>239</v>
      </c>
      <c r="B1236" s="273">
        <v>0</v>
      </c>
      <c r="C1236" s="274">
        <v>0</v>
      </c>
      <c r="D1236" s="272"/>
    </row>
    <row r="1237" spans="1:4" ht="14.25">
      <c r="A1237" s="279" t="s">
        <v>1158</v>
      </c>
      <c r="B1237" s="273">
        <v>0</v>
      </c>
      <c r="C1237" s="274">
        <v>0</v>
      </c>
      <c r="D1237" s="272"/>
    </row>
    <row r="1238" spans="1:4" ht="14.25">
      <c r="A1238" s="279" t="s">
        <v>1159</v>
      </c>
      <c r="B1238" s="273">
        <v>0</v>
      </c>
      <c r="C1238" s="274">
        <v>0</v>
      </c>
      <c r="D1238" s="272"/>
    </row>
    <row r="1239" spans="1:4" ht="14.25">
      <c r="A1239" s="279" t="s">
        <v>246</v>
      </c>
      <c r="B1239" s="273">
        <v>0</v>
      </c>
      <c r="C1239" s="274">
        <v>0</v>
      </c>
      <c r="D1239" s="272"/>
    </row>
    <row r="1240" spans="1:4" ht="14.25">
      <c r="A1240" s="279" t="s">
        <v>1160</v>
      </c>
      <c r="B1240" s="273">
        <v>0</v>
      </c>
      <c r="C1240" s="274">
        <v>0</v>
      </c>
      <c r="D1240" s="272"/>
    </row>
    <row r="1241" spans="1:4" ht="14.25">
      <c r="A1241" s="279" t="s">
        <v>1161</v>
      </c>
      <c r="B1241" s="273">
        <f>SUM(B1242:B1253)</f>
        <v>0</v>
      </c>
      <c r="C1241" s="274">
        <f>SUM(C1242:C1253)</f>
        <v>0</v>
      </c>
      <c r="D1241" s="272"/>
    </row>
    <row r="1242" spans="1:4" ht="14.25">
      <c r="A1242" s="279" t="s">
        <v>237</v>
      </c>
      <c r="B1242" s="273">
        <v>0</v>
      </c>
      <c r="C1242" s="274">
        <v>0</v>
      </c>
      <c r="D1242" s="272"/>
    </row>
    <row r="1243" spans="1:4" ht="14.25">
      <c r="A1243" s="279" t="s">
        <v>238</v>
      </c>
      <c r="B1243" s="273">
        <v>0</v>
      </c>
      <c r="C1243" s="274">
        <v>0</v>
      </c>
      <c r="D1243" s="272"/>
    </row>
    <row r="1244" spans="1:4" ht="14.25">
      <c r="A1244" s="279" t="s">
        <v>239</v>
      </c>
      <c r="B1244" s="273">
        <v>0</v>
      </c>
      <c r="C1244" s="274">
        <v>0</v>
      </c>
      <c r="D1244" s="272"/>
    </row>
    <row r="1245" spans="1:4" ht="14.25">
      <c r="A1245" s="279" t="s">
        <v>1162</v>
      </c>
      <c r="B1245" s="273">
        <v>0</v>
      </c>
      <c r="C1245" s="274">
        <v>0</v>
      </c>
      <c r="D1245" s="272"/>
    </row>
    <row r="1246" spans="1:4" ht="14.25">
      <c r="A1246" s="279" t="s">
        <v>1163</v>
      </c>
      <c r="B1246" s="273">
        <v>0</v>
      </c>
      <c r="C1246" s="274">
        <v>0</v>
      </c>
      <c r="D1246" s="272"/>
    </row>
    <row r="1247" spans="1:4" ht="14.25">
      <c r="A1247" s="279" t="s">
        <v>1164</v>
      </c>
      <c r="B1247" s="273">
        <v>0</v>
      </c>
      <c r="C1247" s="274">
        <v>0</v>
      </c>
      <c r="D1247" s="272"/>
    </row>
    <row r="1248" spans="1:4" ht="14.25">
      <c r="A1248" s="279" t="s">
        <v>1165</v>
      </c>
      <c r="B1248" s="273">
        <v>0</v>
      </c>
      <c r="C1248" s="274">
        <v>0</v>
      </c>
      <c r="D1248" s="272"/>
    </row>
    <row r="1249" spans="1:4" ht="14.25">
      <c r="A1249" s="279" t="s">
        <v>1166</v>
      </c>
      <c r="B1249" s="273">
        <v>0</v>
      </c>
      <c r="C1249" s="274">
        <v>0</v>
      </c>
      <c r="D1249" s="272"/>
    </row>
    <row r="1250" spans="1:4" ht="14.25">
      <c r="A1250" s="279" t="s">
        <v>1167</v>
      </c>
      <c r="B1250" s="273">
        <v>0</v>
      </c>
      <c r="C1250" s="274">
        <v>0</v>
      </c>
      <c r="D1250" s="272"/>
    </row>
    <row r="1251" spans="1:4" ht="14.25">
      <c r="A1251" s="279" t="s">
        <v>1168</v>
      </c>
      <c r="B1251" s="273">
        <v>0</v>
      </c>
      <c r="C1251" s="274">
        <v>0</v>
      </c>
      <c r="D1251" s="272"/>
    </row>
    <row r="1252" spans="1:4" ht="14.25">
      <c r="A1252" s="279" t="s">
        <v>1169</v>
      </c>
      <c r="B1252" s="273">
        <v>0</v>
      </c>
      <c r="C1252" s="274">
        <v>0</v>
      </c>
      <c r="D1252" s="272"/>
    </row>
    <row r="1253" spans="1:4" ht="14.25">
      <c r="A1253" s="279" t="s">
        <v>1170</v>
      </c>
      <c r="B1253" s="273">
        <v>0</v>
      </c>
      <c r="C1253" s="274">
        <v>0</v>
      </c>
      <c r="D1253" s="272"/>
    </row>
    <row r="1254" spans="1:4" ht="14.25">
      <c r="A1254" s="279" t="s">
        <v>1171</v>
      </c>
      <c r="B1254" s="273">
        <f>SUM(B1255:B1257)</f>
        <v>2181</v>
      </c>
      <c r="C1254" s="274">
        <f>SUM(C1255:C1257)</f>
        <v>0</v>
      </c>
      <c r="D1254" s="272"/>
    </row>
    <row r="1255" spans="1:4" ht="14.25">
      <c r="A1255" s="279" t="s">
        <v>1172</v>
      </c>
      <c r="B1255" s="287">
        <v>2124</v>
      </c>
      <c r="C1255" s="274">
        <v>0</v>
      </c>
      <c r="D1255" s="272"/>
    </row>
    <row r="1256" spans="1:4" ht="14.25">
      <c r="A1256" s="279" t="s">
        <v>1173</v>
      </c>
      <c r="B1256" s="287">
        <v>57</v>
      </c>
      <c r="C1256" s="274">
        <v>0</v>
      </c>
      <c r="D1256" s="272"/>
    </row>
    <row r="1257" spans="1:4" ht="14.25">
      <c r="A1257" s="279" t="s">
        <v>1174</v>
      </c>
      <c r="B1257" s="273">
        <v>0</v>
      </c>
      <c r="C1257" s="274">
        <v>0</v>
      </c>
      <c r="D1257" s="272"/>
    </row>
    <row r="1258" spans="1:4" ht="14.25">
      <c r="A1258" s="279" t="s">
        <v>1175</v>
      </c>
      <c r="B1258" s="273">
        <f>SUM(B1259:B1261)</f>
        <v>1401</v>
      </c>
      <c r="C1258" s="274">
        <f>SUM(C1259:C1261)</f>
        <v>0</v>
      </c>
      <c r="D1258" s="272"/>
    </row>
    <row r="1259" spans="1:4" ht="14.25">
      <c r="A1259" s="279" t="s">
        <v>1176</v>
      </c>
      <c r="B1259" s="287">
        <v>1206</v>
      </c>
      <c r="C1259" s="274">
        <v>0</v>
      </c>
      <c r="D1259" s="272"/>
    </row>
    <row r="1260" spans="1:4" ht="14.25">
      <c r="A1260" s="279" t="s">
        <v>1177</v>
      </c>
      <c r="B1260" s="287">
        <v>195</v>
      </c>
      <c r="C1260" s="274">
        <v>0</v>
      </c>
      <c r="D1260" s="272"/>
    </row>
    <row r="1261" spans="1:4" ht="14.25">
      <c r="A1261" s="279" t="s">
        <v>1178</v>
      </c>
      <c r="B1261" s="273">
        <v>0</v>
      </c>
      <c r="C1261" s="274">
        <v>0</v>
      </c>
      <c r="D1261" s="272"/>
    </row>
    <row r="1262" spans="1:4" ht="14.25">
      <c r="A1262" s="279" t="s">
        <v>1179</v>
      </c>
      <c r="B1262" s="273"/>
      <c r="C1262" s="274">
        <f>SUM(D1262:D1262)</f>
        <v>0</v>
      </c>
      <c r="D1262" s="272"/>
    </row>
    <row r="1263" spans="1:4" ht="14.25">
      <c r="A1263" s="279" t="s">
        <v>1180</v>
      </c>
      <c r="B1263" s="273"/>
      <c r="C1263" s="274">
        <v>2000</v>
      </c>
      <c r="D1263" s="272"/>
    </row>
    <row r="1264" spans="1:4" ht="14.25">
      <c r="A1264" s="279" t="s">
        <v>60</v>
      </c>
      <c r="B1264" s="273">
        <f>B1265</f>
        <v>23251</v>
      </c>
      <c r="C1264" s="274">
        <f>SUM(C1266:C1269)</f>
        <v>10000</v>
      </c>
      <c r="D1264" s="272"/>
    </row>
    <row r="1265" spans="1:4" ht="14.25">
      <c r="A1265" s="279" t="s">
        <v>1181</v>
      </c>
      <c r="B1265" s="273">
        <f>SUM(B1266:B1269)</f>
        <v>23251</v>
      </c>
      <c r="C1265" s="274">
        <f>SUM(C1266:C1269)</f>
        <v>10000</v>
      </c>
      <c r="D1265" s="272"/>
    </row>
    <row r="1266" spans="1:4" ht="14.25">
      <c r="A1266" s="279" t="s">
        <v>1182</v>
      </c>
      <c r="B1266" s="287">
        <v>23251</v>
      </c>
      <c r="C1266" s="274">
        <v>10000</v>
      </c>
      <c r="D1266" s="272"/>
    </row>
    <row r="1267" spans="1:4" ht="14.25">
      <c r="A1267" s="279" t="s">
        <v>1183</v>
      </c>
      <c r="B1267" s="273"/>
      <c r="C1267" s="274">
        <v>0</v>
      </c>
      <c r="D1267" s="272"/>
    </row>
    <row r="1268" spans="1:4" ht="14.25">
      <c r="A1268" s="279" t="s">
        <v>1184</v>
      </c>
      <c r="B1268" s="273"/>
      <c r="C1268" s="274">
        <v>0</v>
      </c>
      <c r="D1268" s="272"/>
    </row>
    <row r="1269" spans="1:4" ht="14.25">
      <c r="A1269" s="279" t="s">
        <v>1185</v>
      </c>
      <c r="B1269" s="273"/>
      <c r="C1269" s="274">
        <v>0</v>
      </c>
      <c r="D1269" s="272"/>
    </row>
    <row r="1270" spans="1:4" ht="14.25">
      <c r="A1270" s="279" t="s">
        <v>1186</v>
      </c>
      <c r="B1270" s="273">
        <f>SUM(B1271)</f>
        <v>67</v>
      </c>
      <c r="C1270" s="274">
        <f>SUM(C1271)</f>
        <v>0</v>
      </c>
      <c r="D1270" s="272"/>
    </row>
    <row r="1271" spans="1:4" ht="14.25">
      <c r="A1271" s="279" t="s">
        <v>1187</v>
      </c>
      <c r="B1271" s="287">
        <v>67</v>
      </c>
      <c r="C1271" s="274">
        <v>0</v>
      </c>
      <c r="D1271" s="272"/>
    </row>
    <row r="1272" spans="1:4" ht="14.25">
      <c r="A1272" s="279" t="s">
        <v>1188</v>
      </c>
      <c r="B1272" s="273">
        <f>SUM(B1273:B1274)</f>
        <v>672</v>
      </c>
      <c r="C1272" s="274">
        <f>SUM(C1273:C1274)</f>
        <v>3000</v>
      </c>
      <c r="D1272" s="272"/>
    </row>
    <row r="1273" spans="1:4" ht="14.25">
      <c r="A1273" s="279" t="s">
        <v>1189</v>
      </c>
      <c r="B1273" s="273"/>
      <c r="C1273" s="274">
        <v>3000</v>
      </c>
      <c r="D1273" s="272"/>
    </row>
    <row r="1274" spans="1:4" ht="14.25">
      <c r="A1274" s="279" t="s">
        <v>195</v>
      </c>
      <c r="B1274" s="287">
        <v>672</v>
      </c>
      <c r="C1274" s="274">
        <v>0</v>
      </c>
      <c r="D1274" s="272"/>
    </row>
    <row r="1275" spans="1:4" ht="18.75" customHeight="1">
      <c r="A1275" s="289" t="s">
        <v>1190</v>
      </c>
      <c r="B1275" s="290">
        <f>B5+B237+B249+B339+B391+B446+B503+B629+B701+B780+B801+B912+B976+B1040+B1060+B1090+B1100+B1145+B1165+B1208+B1263+B1264+B1270+B1272</f>
        <v>547393</v>
      </c>
      <c r="C1275" s="291">
        <f>C5+C237+C249+C339+C391+C446+C503+C629+C701+C780+C801+C912+C976+C1040+C1060+C1090+C1100+C1145+C1165+C1208+C1263+C1264+C1270+C1272</f>
        <v>371686</v>
      </c>
      <c r="D1275" s="272"/>
    </row>
  </sheetData>
  <sheetProtection/>
  <mergeCells count="1">
    <mergeCell ref="A2:D2"/>
  </mergeCells>
  <printOptions horizontalCentered="1"/>
  <pageMargins left="0.59" right="0.59" top="0.71" bottom="0.59" header="0.31" footer="0.35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98"/>
  <sheetViews>
    <sheetView showZeros="0" tabSelected="1" zoomScaleSheetLayoutView="100" workbookViewId="0" topLeftCell="A1">
      <selection activeCell="A13" sqref="A13"/>
    </sheetView>
  </sheetViews>
  <sheetFormatPr defaultColWidth="9.00390625" defaultRowHeight="14.25"/>
  <cols>
    <col min="1" max="1" width="42.00390625" style="226" customWidth="1"/>
    <col min="2" max="2" width="11.125" style="226" customWidth="1"/>
    <col min="3" max="3" width="40.375" style="226" customWidth="1"/>
    <col min="4" max="4" width="12.00390625" style="226" bestFit="1" customWidth="1"/>
    <col min="5" max="16384" width="9.00390625" style="226" customWidth="1"/>
  </cols>
  <sheetData>
    <row r="1" ht="18" customHeight="1">
      <c r="A1" s="227" t="s">
        <v>1191</v>
      </c>
    </row>
    <row r="2" spans="1:4" ht="28.5" customHeight="1">
      <c r="A2" s="228" t="s">
        <v>1192</v>
      </c>
      <c r="B2" s="228"/>
      <c r="C2" s="228"/>
      <c r="D2" s="228"/>
    </row>
    <row r="3" spans="1:4" ht="21.75" customHeight="1">
      <c r="A3" s="229"/>
      <c r="B3" s="230"/>
      <c r="C3" s="231" t="s">
        <v>1193</v>
      </c>
      <c r="D3" s="231"/>
    </row>
    <row r="4" spans="1:4" ht="20.25" customHeight="1">
      <c r="A4" s="232" t="s">
        <v>1194</v>
      </c>
      <c r="B4" s="233"/>
      <c r="C4" s="232" t="s">
        <v>1195</v>
      </c>
      <c r="D4" s="233"/>
    </row>
    <row r="5" spans="1:4" ht="24.75" customHeight="1">
      <c r="A5" s="234" t="s">
        <v>223</v>
      </c>
      <c r="B5" s="234" t="s">
        <v>225</v>
      </c>
      <c r="C5" s="234" t="s">
        <v>223</v>
      </c>
      <c r="D5" s="234" t="s">
        <v>225</v>
      </c>
    </row>
    <row r="6" spans="1:4" ht="27" customHeight="1">
      <c r="A6" s="235" t="s">
        <v>69</v>
      </c>
      <c r="B6" s="236">
        <v>47827</v>
      </c>
      <c r="C6" s="237" t="s">
        <v>62</v>
      </c>
      <c r="D6" s="236">
        <v>371686</v>
      </c>
    </row>
    <row r="7" spans="1:4" ht="26.25" customHeight="1">
      <c r="A7" s="238" t="s">
        <v>70</v>
      </c>
      <c r="B7" s="236">
        <f>B8+B15+B50</f>
        <v>318288</v>
      </c>
      <c r="C7" s="239" t="s">
        <v>71</v>
      </c>
      <c r="D7" s="240">
        <f>D8+D15+D50</f>
        <v>0</v>
      </c>
    </row>
    <row r="8" spans="1:4" ht="24.75" customHeight="1">
      <c r="A8" s="238" t="s">
        <v>72</v>
      </c>
      <c r="B8" s="236">
        <f>SUM(B9:B14)</f>
        <v>7400</v>
      </c>
      <c r="C8" s="239" t="s">
        <v>73</v>
      </c>
      <c r="D8" s="241">
        <f>SUM(D9:D14)</f>
        <v>0</v>
      </c>
    </row>
    <row r="9" spans="1:4" ht="24.75" customHeight="1">
      <c r="A9" s="242" t="s">
        <v>78</v>
      </c>
      <c r="B9" s="243">
        <v>327</v>
      </c>
      <c r="C9" s="244" t="s">
        <v>79</v>
      </c>
      <c r="D9" s="241"/>
    </row>
    <row r="10" spans="1:4" ht="24.75" customHeight="1">
      <c r="A10" s="242" t="s">
        <v>1196</v>
      </c>
      <c r="B10" s="243">
        <v>1804</v>
      </c>
      <c r="C10" s="244" t="s">
        <v>1197</v>
      </c>
      <c r="D10" s="241"/>
    </row>
    <row r="11" spans="1:4" ht="24.75" customHeight="1">
      <c r="A11" s="242" t="s">
        <v>74</v>
      </c>
      <c r="B11" s="243">
        <v>3077</v>
      </c>
      <c r="C11" s="244" t="s">
        <v>75</v>
      </c>
      <c r="D11" s="241"/>
    </row>
    <row r="12" spans="1:4" ht="24.75" customHeight="1">
      <c r="A12" s="242" t="s">
        <v>76</v>
      </c>
      <c r="B12" s="243">
        <v>15</v>
      </c>
      <c r="C12" s="244" t="s">
        <v>77</v>
      </c>
      <c r="D12" s="241"/>
    </row>
    <row r="13" spans="1:4" ht="24.75" customHeight="1">
      <c r="A13" s="242" t="s">
        <v>82</v>
      </c>
      <c r="B13" s="243">
        <v>3385</v>
      </c>
      <c r="C13" s="244" t="s">
        <v>83</v>
      </c>
      <c r="D13" s="241"/>
    </row>
    <row r="14" spans="1:4" ht="24.75" customHeight="1">
      <c r="A14" s="242" t="s">
        <v>84</v>
      </c>
      <c r="B14" s="243">
        <v>-1208</v>
      </c>
      <c r="C14" s="244" t="s">
        <v>85</v>
      </c>
      <c r="D14" s="241"/>
    </row>
    <row r="15" spans="1:4" ht="27.75" customHeight="1">
      <c r="A15" s="245" t="s">
        <v>86</v>
      </c>
      <c r="B15" s="236">
        <f>SUM(B16:B49)</f>
        <v>298260</v>
      </c>
      <c r="C15" s="239" t="s">
        <v>87</v>
      </c>
      <c r="D15" s="241">
        <f>SUM(D16:D49)</f>
        <v>0</v>
      </c>
    </row>
    <row r="16" spans="1:4" ht="26.25" customHeight="1">
      <c r="A16" s="242" t="s">
        <v>88</v>
      </c>
      <c r="B16" s="236"/>
      <c r="C16" s="244" t="s">
        <v>89</v>
      </c>
      <c r="D16" s="241"/>
    </row>
    <row r="17" spans="1:4" ht="24.75" customHeight="1">
      <c r="A17" s="246" t="s">
        <v>90</v>
      </c>
      <c r="B17" s="236">
        <v>97641</v>
      </c>
      <c r="C17" s="244" t="s">
        <v>91</v>
      </c>
      <c r="D17" s="241"/>
    </row>
    <row r="18" spans="1:4" ht="24.75" customHeight="1">
      <c r="A18" s="247" t="s">
        <v>92</v>
      </c>
      <c r="B18" s="236">
        <v>26258</v>
      </c>
      <c r="C18" s="244" t="s">
        <v>93</v>
      </c>
      <c r="D18" s="241"/>
    </row>
    <row r="19" spans="1:4" ht="24.75" customHeight="1">
      <c r="A19" s="247" t="s">
        <v>94</v>
      </c>
      <c r="B19" s="236">
        <f>3269+48</f>
        <v>3317</v>
      </c>
      <c r="C19" s="244" t="s">
        <v>95</v>
      </c>
      <c r="D19" s="241"/>
    </row>
    <row r="20" spans="1:4" ht="24.75" customHeight="1">
      <c r="A20" s="247" t="s">
        <v>96</v>
      </c>
      <c r="B20" s="236"/>
      <c r="C20" s="244" t="s">
        <v>97</v>
      </c>
      <c r="D20" s="241"/>
    </row>
    <row r="21" spans="1:4" ht="27" customHeight="1">
      <c r="A21" s="247" t="s">
        <v>98</v>
      </c>
      <c r="B21" s="236"/>
      <c r="C21" s="244" t="s">
        <v>99</v>
      </c>
      <c r="D21" s="241"/>
    </row>
    <row r="22" spans="1:4" ht="26.25" customHeight="1">
      <c r="A22" s="247" t="s">
        <v>100</v>
      </c>
      <c r="B22" s="236">
        <v>3288</v>
      </c>
      <c r="C22" s="248" t="s">
        <v>101</v>
      </c>
      <c r="D22" s="241"/>
    </row>
    <row r="23" spans="1:4" ht="26.25" customHeight="1">
      <c r="A23" s="247" t="s">
        <v>102</v>
      </c>
      <c r="B23" s="236">
        <v>4665</v>
      </c>
      <c r="C23" s="248" t="s">
        <v>103</v>
      </c>
      <c r="D23" s="241"/>
    </row>
    <row r="24" spans="1:4" ht="26.25" customHeight="1">
      <c r="A24" s="247" t="s">
        <v>104</v>
      </c>
      <c r="B24" s="236">
        <v>25356</v>
      </c>
      <c r="C24" s="248" t="s">
        <v>105</v>
      </c>
      <c r="D24" s="241"/>
    </row>
    <row r="25" spans="1:4" ht="26.25" customHeight="1">
      <c r="A25" s="247" t="s">
        <v>106</v>
      </c>
      <c r="B25" s="236">
        <v>3157</v>
      </c>
      <c r="C25" s="247" t="s">
        <v>107</v>
      </c>
      <c r="D25" s="241"/>
    </row>
    <row r="26" spans="1:4" ht="26.25" customHeight="1">
      <c r="A26" s="247" t="s">
        <v>108</v>
      </c>
      <c r="B26" s="236">
        <v>12888</v>
      </c>
      <c r="C26" s="247" t="s">
        <v>109</v>
      </c>
      <c r="D26" s="241"/>
    </row>
    <row r="27" spans="1:4" ht="27.75" customHeight="1">
      <c r="A27" s="247" t="s">
        <v>1198</v>
      </c>
      <c r="B27" s="236"/>
      <c r="C27" s="244" t="s">
        <v>1199</v>
      </c>
      <c r="D27" s="241"/>
    </row>
    <row r="28" spans="1:4" ht="30" customHeight="1">
      <c r="A28" s="247" t="s">
        <v>1200</v>
      </c>
      <c r="B28" s="236"/>
      <c r="C28" s="247" t="s">
        <v>1201</v>
      </c>
      <c r="D28" s="241"/>
    </row>
    <row r="29" spans="1:4" ht="24.75" customHeight="1">
      <c r="A29" s="247" t="s">
        <v>1202</v>
      </c>
      <c r="B29" s="236"/>
      <c r="C29" s="247" t="s">
        <v>1203</v>
      </c>
      <c r="D29" s="241"/>
    </row>
    <row r="30" spans="1:4" ht="24.75" customHeight="1">
      <c r="A30" s="247" t="s">
        <v>112</v>
      </c>
      <c r="B30" s="236"/>
      <c r="C30" s="247" t="s">
        <v>113</v>
      </c>
      <c r="D30" s="241"/>
    </row>
    <row r="31" spans="1:4" ht="24.75" customHeight="1">
      <c r="A31" s="247" t="s">
        <v>114</v>
      </c>
      <c r="B31" s="236"/>
      <c r="C31" s="247" t="s">
        <v>115</v>
      </c>
      <c r="D31" s="241"/>
    </row>
    <row r="32" spans="1:4" ht="24.75" customHeight="1">
      <c r="A32" s="247" t="s">
        <v>116</v>
      </c>
      <c r="B32" s="236">
        <f>6090+7123</f>
        <v>13213</v>
      </c>
      <c r="C32" s="247" t="s">
        <v>117</v>
      </c>
      <c r="D32" s="241"/>
    </row>
    <row r="33" spans="1:4" ht="24.75" customHeight="1">
      <c r="A33" s="247" t="s">
        <v>118</v>
      </c>
      <c r="B33" s="236"/>
      <c r="C33" s="247" t="s">
        <v>119</v>
      </c>
      <c r="D33" s="241"/>
    </row>
    <row r="34" spans="1:4" ht="31.5" customHeight="1">
      <c r="A34" s="247" t="s">
        <v>1204</v>
      </c>
      <c r="B34" s="236">
        <v>524</v>
      </c>
      <c r="C34" s="247" t="s">
        <v>1205</v>
      </c>
      <c r="D34" s="241"/>
    </row>
    <row r="35" spans="1:4" ht="30" customHeight="1">
      <c r="A35" s="247" t="s">
        <v>1206</v>
      </c>
      <c r="B35" s="236">
        <f>22994+25618+492+585+182</f>
        <v>49871</v>
      </c>
      <c r="C35" s="247" t="s">
        <v>1207</v>
      </c>
      <c r="D35" s="241"/>
    </row>
    <row r="36" spans="1:4" ht="24.75" customHeight="1">
      <c r="A36" s="247" t="s">
        <v>124</v>
      </c>
      <c r="B36" s="236">
        <f>34983-28094+4374+1425</f>
        <v>12688</v>
      </c>
      <c r="C36" s="247" t="s">
        <v>125</v>
      </c>
      <c r="D36" s="241"/>
    </row>
    <row r="37" spans="1:4" ht="24.75" customHeight="1">
      <c r="A37" s="247" t="s">
        <v>126</v>
      </c>
      <c r="B37" s="236">
        <v>1889</v>
      </c>
      <c r="C37" s="247" t="s">
        <v>127</v>
      </c>
      <c r="D37" s="241"/>
    </row>
    <row r="38" spans="1:4" ht="24.75" customHeight="1">
      <c r="A38" s="247" t="s">
        <v>128</v>
      </c>
      <c r="B38" s="236"/>
      <c r="C38" s="247" t="s">
        <v>129</v>
      </c>
      <c r="D38" s="241"/>
    </row>
    <row r="39" spans="1:4" ht="24.75" customHeight="1">
      <c r="A39" s="247" t="s">
        <v>130</v>
      </c>
      <c r="B39" s="236">
        <f>14442+2739-234+7000+1000+7000+3000+1600</f>
        <v>36547</v>
      </c>
      <c r="C39" s="247" t="s">
        <v>131</v>
      </c>
      <c r="D39" s="241"/>
    </row>
    <row r="40" spans="1:4" ht="24.75" customHeight="1">
      <c r="A40" s="247" t="s">
        <v>132</v>
      </c>
      <c r="B40" s="236">
        <v>440</v>
      </c>
      <c r="C40" s="247" t="s">
        <v>133</v>
      </c>
      <c r="D40" s="241"/>
    </row>
    <row r="41" spans="1:4" ht="30" customHeight="1">
      <c r="A41" s="247" t="s">
        <v>1208</v>
      </c>
      <c r="B41" s="236"/>
      <c r="C41" s="247" t="s">
        <v>1209</v>
      </c>
      <c r="D41" s="241"/>
    </row>
    <row r="42" spans="1:4" ht="24.75" customHeight="1">
      <c r="A42" s="247" t="s">
        <v>136</v>
      </c>
      <c r="B42" s="236"/>
      <c r="C42" s="247" t="s">
        <v>1210</v>
      </c>
      <c r="D42" s="241"/>
    </row>
    <row r="43" spans="1:4" ht="24.75" customHeight="1">
      <c r="A43" s="247" t="s">
        <v>138</v>
      </c>
      <c r="B43" s="236"/>
      <c r="C43" s="247" t="s">
        <v>139</v>
      </c>
      <c r="D43" s="241"/>
    </row>
    <row r="44" spans="1:4" ht="33.75" customHeight="1">
      <c r="A44" s="247" t="s">
        <v>1211</v>
      </c>
      <c r="B44" s="236"/>
      <c r="C44" s="247" t="s">
        <v>1212</v>
      </c>
      <c r="D44" s="241"/>
    </row>
    <row r="45" spans="1:4" ht="24.75" customHeight="1">
      <c r="A45" s="247" t="s">
        <v>142</v>
      </c>
      <c r="B45" s="236">
        <f>2138+2055</f>
        <v>4193</v>
      </c>
      <c r="C45" s="247" t="s">
        <v>143</v>
      </c>
      <c r="D45" s="241"/>
    </row>
    <row r="46" spans="1:4" ht="24.75" customHeight="1">
      <c r="A46" s="247" t="s">
        <v>1213</v>
      </c>
      <c r="B46" s="236"/>
      <c r="C46" s="247" t="s">
        <v>1214</v>
      </c>
      <c r="D46" s="241"/>
    </row>
    <row r="47" spans="1:4" ht="30" customHeight="1">
      <c r="A47" s="247" t="s">
        <v>1215</v>
      </c>
      <c r="B47" s="236"/>
      <c r="C47" s="247" t="s">
        <v>1216</v>
      </c>
      <c r="D47" s="241"/>
    </row>
    <row r="48" spans="1:4" ht="24.75" customHeight="1">
      <c r="A48" s="247" t="s">
        <v>148</v>
      </c>
      <c r="B48" s="236"/>
      <c r="C48" s="247" t="s">
        <v>149</v>
      </c>
      <c r="D48" s="241"/>
    </row>
    <row r="49" spans="1:4" ht="26.25" customHeight="1">
      <c r="A49" s="247" t="s">
        <v>150</v>
      </c>
      <c r="B49" s="236">
        <v>2325</v>
      </c>
      <c r="C49" s="244" t="s">
        <v>151</v>
      </c>
      <c r="D49" s="241"/>
    </row>
    <row r="50" spans="1:4" ht="26.25" customHeight="1">
      <c r="A50" s="249" t="s">
        <v>152</v>
      </c>
      <c r="B50" s="236">
        <f>SUM(B51:B71)</f>
        <v>12628</v>
      </c>
      <c r="C50" s="239" t="s">
        <v>1217</v>
      </c>
      <c r="D50" s="241">
        <f>SUM(D51:D71)</f>
        <v>0</v>
      </c>
    </row>
    <row r="51" spans="1:4" ht="26.25" customHeight="1">
      <c r="A51" s="247" t="s">
        <v>155</v>
      </c>
      <c r="B51" s="236"/>
      <c r="C51" s="244" t="s">
        <v>155</v>
      </c>
      <c r="D51" s="241"/>
    </row>
    <row r="52" spans="1:4" ht="26.25" customHeight="1">
      <c r="A52" s="247" t="s">
        <v>157</v>
      </c>
      <c r="B52" s="236"/>
      <c r="C52" s="244" t="s">
        <v>157</v>
      </c>
      <c r="D52" s="241"/>
    </row>
    <row r="53" spans="1:4" ht="26.25" customHeight="1">
      <c r="A53" s="247" t="s">
        <v>159</v>
      </c>
      <c r="B53" s="236"/>
      <c r="C53" s="244" t="s">
        <v>159</v>
      </c>
      <c r="D53" s="241"/>
    </row>
    <row r="54" spans="1:4" ht="26.25" customHeight="1">
      <c r="A54" s="247" t="s">
        <v>161</v>
      </c>
      <c r="B54" s="236"/>
      <c r="C54" s="244" t="s">
        <v>161</v>
      </c>
      <c r="D54" s="241"/>
    </row>
    <row r="55" spans="1:4" ht="26.25" customHeight="1">
      <c r="A55" s="247" t="s">
        <v>163</v>
      </c>
      <c r="B55" s="236">
        <v>3000</v>
      </c>
      <c r="C55" s="244" t="s">
        <v>163</v>
      </c>
      <c r="D55" s="241"/>
    </row>
    <row r="56" spans="1:4" ht="26.25" customHeight="1">
      <c r="A56" s="247" t="s">
        <v>165</v>
      </c>
      <c r="B56" s="236"/>
      <c r="C56" s="244" t="s">
        <v>165</v>
      </c>
      <c r="D56" s="241"/>
    </row>
    <row r="57" spans="1:4" ht="26.25" customHeight="1">
      <c r="A57" s="247" t="s">
        <v>167</v>
      </c>
      <c r="B57" s="236"/>
      <c r="C57" s="244" t="s">
        <v>167</v>
      </c>
      <c r="D57" s="241"/>
    </row>
    <row r="58" spans="1:4" ht="26.25" customHeight="1">
      <c r="A58" s="247" t="s">
        <v>169</v>
      </c>
      <c r="B58" s="236"/>
      <c r="C58" s="244" t="s">
        <v>169</v>
      </c>
      <c r="D58" s="241"/>
    </row>
    <row r="59" spans="1:4" ht="26.25" customHeight="1">
      <c r="A59" s="247" t="s">
        <v>171</v>
      </c>
      <c r="B59" s="236"/>
      <c r="C59" s="244" t="s">
        <v>171</v>
      </c>
      <c r="D59" s="241"/>
    </row>
    <row r="60" spans="1:4" ht="26.25" customHeight="1">
      <c r="A60" s="247" t="s">
        <v>173</v>
      </c>
      <c r="B60" s="236">
        <v>1889</v>
      </c>
      <c r="C60" s="244" t="s">
        <v>173</v>
      </c>
      <c r="D60" s="241"/>
    </row>
    <row r="61" spans="1:4" ht="26.25" customHeight="1">
      <c r="A61" s="247" t="s">
        <v>175</v>
      </c>
      <c r="B61" s="236"/>
      <c r="C61" s="244" t="s">
        <v>175</v>
      </c>
      <c r="D61" s="241"/>
    </row>
    <row r="62" spans="1:4" ht="26.25" customHeight="1">
      <c r="A62" s="247" t="s">
        <v>177</v>
      </c>
      <c r="B62" s="236">
        <f>234+3000+2000+2505</f>
        <v>7739</v>
      </c>
      <c r="C62" s="244" t="s">
        <v>177</v>
      </c>
      <c r="D62" s="241"/>
    </row>
    <row r="63" spans="1:4" ht="26.25" customHeight="1">
      <c r="A63" s="247" t="s">
        <v>179</v>
      </c>
      <c r="B63" s="236"/>
      <c r="C63" s="244" t="s">
        <v>179</v>
      </c>
      <c r="D63" s="241"/>
    </row>
    <row r="64" spans="1:4" ht="26.25" customHeight="1">
      <c r="A64" s="247" t="s">
        <v>181</v>
      </c>
      <c r="B64" s="236"/>
      <c r="C64" s="244" t="s">
        <v>181</v>
      </c>
      <c r="D64" s="241"/>
    </row>
    <row r="65" spans="1:4" ht="24.75" customHeight="1">
      <c r="A65" s="247" t="s">
        <v>183</v>
      </c>
      <c r="B65" s="236"/>
      <c r="C65" s="244" t="s">
        <v>183</v>
      </c>
      <c r="D65" s="241"/>
    </row>
    <row r="66" spans="1:4" ht="24.75" customHeight="1">
      <c r="A66" s="247" t="s">
        <v>185</v>
      </c>
      <c r="B66" s="236"/>
      <c r="C66" s="244" t="s">
        <v>185</v>
      </c>
      <c r="D66" s="241"/>
    </row>
    <row r="67" spans="1:4" ht="24.75" customHeight="1">
      <c r="A67" s="247" t="s">
        <v>187</v>
      </c>
      <c r="B67" s="236"/>
      <c r="C67" s="244" t="s">
        <v>187</v>
      </c>
      <c r="D67" s="241"/>
    </row>
    <row r="68" spans="1:4" ht="24.75" customHeight="1">
      <c r="A68" s="247" t="s">
        <v>189</v>
      </c>
      <c r="B68" s="236"/>
      <c r="C68" s="244" t="s">
        <v>189</v>
      </c>
      <c r="D68" s="241"/>
    </row>
    <row r="69" spans="1:4" ht="24.75" customHeight="1">
      <c r="A69" s="247" t="s">
        <v>191</v>
      </c>
      <c r="B69" s="236"/>
      <c r="C69" s="244" t="s">
        <v>191</v>
      </c>
      <c r="D69" s="241"/>
    </row>
    <row r="70" spans="1:4" ht="24.75" customHeight="1">
      <c r="A70" s="247" t="s">
        <v>193</v>
      </c>
      <c r="B70" s="236"/>
      <c r="C70" s="244" t="s">
        <v>193</v>
      </c>
      <c r="D70" s="241"/>
    </row>
    <row r="71" spans="1:4" ht="24.75" customHeight="1">
      <c r="A71" s="247" t="s">
        <v>33</v>
      </c>
      <c r="B71" s="236"/>
      <c r="C71" s="244" t="s">
        <v>195</v>
      </c>
      <c r="D71" s="241"/>
    </row>
    <row r="72" spans="1:4" ht="28.5" customHeight="1">
      <c r="A72" s="249" t="s">
        <v>196</v>
      </c>
      <c r="B72" s="236">
        <f>SUM(B73:B74)</f>
        <v>0</v>
      </c>
      <c r="C72" s="239" t="s">
        <v>197</v>
      </c>
      <c r="D72" s="250">
        <f>SUM(D73:D74)</f>
        <v>200</v>
      </c>
    </row>
    <row r="73" spans="1:4" ht="26.25" customHeight="1">
      <c r="A73" s="247" t="s">
        <v>198</v>
      </c>
      <c r="B73" s="236"/>
      <c r="C73" s="244" t="s">
        <v>199</v>
      </c>
      <c r="D73" s="236"/>
    </row>
    <row r="74" spans="1:4" ht="27" customHeight="1">
      <c r="A74" s="251" t="s">
        <v>200</v>
      </c>
      <c r="B74" s="236"/>
      <c r="C74" s="244" t="s">
        <v>201</v>
      </c>
      <c r="D74" s="236">
        <v>200</v>
      </c>
    </row>
    <row r="75" spans="1:4" ht="26.25" customHeight="1">
      <c r="A75" s="245" t="s">
        <v>202</v>
      </c>
      <c r="B75" s="250">
        <f>SUM(B76:B78)</f>
        <v>2000</v>
      </c>
      <c r="C75" s="239" t="s">
        <v>203</v>
      </c>
      <c r="D75" s="250"/>
    </row>
    <row r="76" spans="1:4" ht="27" customHeight="1">
      <c r="A76" s="252" t="s">
        <v>204</v>
      </c>
      <c r="B76" s="236"/>
      <c r="C76" s="239" t="s">
        <v>205</v>
      </c>
      <c r="D76" s="250"/>
    </row>
    <row r="77" spans="1:4" ht="27" customHeight="1">
      <c r="A77" s="252" t="s">
        <v>206</v>
      </c>
      <c r="B77" s="236">
        <v>2000</v>
      </c>
      <c r="C77" s="253" t="s">
        <v>1218</v>
      </c>
      <c r="D77" s="250"/>
    </row>
    <row r="78" spans="1:4" ht="26.25" customHeight="1">
      <c r="A78" s="252" t="s">
        <v>208</v>
      </c>
      <c r="B78" s="236"/>
      <c r="C78" s="253" t="s">
        <v>211</v>
      </c>
      <c r="D78" s="250">
        <f>SUM(D79:D81)</f>
        <v>241900</v>
      </c>
    </row>
    <row r="79" spans="1:4" ht="24.75" customHeight="1">
      <c r="A79" s="254" t="s">
        <v>210</v>
      </c>
      <c r="B79" s="250">
        <v>539</v>
      </c>
      <c r="C79" s="255" t="s">
        <v>213</v>
      </c>
      <c r="D79" s="236">
        <v>241900</v>
      </c>
    </row>
    <row r="80" spans="1:4" ht="24.75" customHeight="1">
      <c r="A80" s="245" t="s">
        <v>212</v>
      </c>
      <c r="B80" s="250">
        <v>3232</v>
      </c>
      <c r="C80" s="255" t="s">
        <v>215</v>
      </c>
      <c r="D80" s="256"/>
    </row>
    <row r="81" spans="1:4" ht="24" customHeight="1">
      <c r="A81" s="245" t="s">
        <v>214</v>
      </c>
      <c r="B81" s="236">
        <v>241900</v>
      </c>
      <c r="C81" s="255" t="s">
        <v>217</v>
      </c>
      <c r="D81" s="256"/>
    </row>
    <row r="82" spans="1:4" ht="27" customHeight="1">
      <c r="A82" s="257" t="s">
        <v>216</v>
      </c>
      <c r="B82" s="236"/>
      <c r="C82" s="253" t="s">
        <v>209</v>
      </c>
      <c r="D82" s="256"/>
    </row>
    <row r="83" spans="1:4" ht="27" customHeight="1">
      <c r="A83" s="242"/>
      <c r="B83" s="236"/>
      <c r="C83" s="258"/>
      <c r="D83" s="240"/>
    </row>
    <row r="84" spans="1:4" ht="24.75" customHeight="1">
      <c r="A84" s="259" t="s">
        <v>219</v>
      </c>
      <c r="B84" s="250">
        <f>B82+B81+B80+B79+B75+B72+B7+B6</f>
        <v>613786</v>
      </c>
      <c r="C84" s="260" t="s">
        <v>220</v>
      </c>
      <c r="D84" s="250">
        <f>D83+D82+D78+D77+D76+D75+D72+D7+D6</f>
        <v>613786</v>
      </c>
    </row>
    <row r="98" ht="14.25">
      <c r="C98" s="226">
        <v>0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7874015748031497" right="0.5905511811023623" top="0.8267716535433072" bottom="0.7086614173228347" header="0.5511811023622047" footer="0.35433070866141736"/>
  <pageSetup fitToHeight="0" fitToWidth="1" horizontalDpi="600" verticalDpi="600" orientation="portrait" paperSize="9" scale="78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9"/>
  <sheetViews>
    <sheetView showZeros="0" workbookViewId="0" topLeftCell="A1">
      <selection activeCell="A2" sqref="A2:C2"/>
    </sheetView>
  </sheetViews>
  <sheetFormatPr defaultColWidth="9.00390625" defaultRowHeight="14.25"/>
  <cols>
    <col min="1" max="1" width="28.75390625" style="212" customWidth="1"/>
    <col min="2" max="2" width="16.625" style="0" customWidth="1"/>
    <col min="3" max="3" width="27.00390625" style="0" customWidth="1"/>
  </cols>
  <sheetData>
    <row r="1" ht="14.25">
      <c r="A1" s="213" t="s">
        <v>1219</v>
      </c>
    </row>
    <row r="2" spans="1:3" ht="60.75" customHeight="1">
      <c r="A2" s="214" t="s">
        <v>1220</v>
      </c>
      <c r="B2" s="214"/>
      <c r="C2" s="214"/>
    </row>
    <row r="3" spans="1:3" ht="19.5" customHeight="1">
      <c r="A3" s="215"/>
      <c r="B3" s="215"/>
      <c r="C3" s="216" t="s">
        <v>2</v>
      </c>
    </row>
    <row r="4" spans="1:3" ht="21" customHeight="1">
      <c r="A4" s="217" t="s">
        <v>3</v>
      </c>
      <c r="B4" s="217" t="s">
        <v>225</v>
      </c>
      <c r="C4" s="217" t="s">
        <v>233</v>
      </c>
    </row>
    <row r="5" spans="1:3" ht="21" customHeight="1">
      <c r="A5" s="218" t="s">
        <v>1221</v>
      </c>
      <c r="B5" s="219">
        <f>B6+B11+B22+B30+B34+B37</f>
        <v>192658</v>
      </c>
      <c r="C5" s="217"/>
    </row>
    <row r="6" spans="1:3" ht="17.25" customHeight="1">
      <c r="A6" s="220" t="s">
        <v>1222</v>
      </c>
      <c r="B6" s="219">
        <f>SUM(B7:B10)</f>
        <v>35344</v>
      </c>
      <c r="C6" s="217"/>
    </row>
    <row r="7" spans="1:3" ht="17.25" customHeight="1">
      <c r="A7" s="221" t="s">
        <v>1223</v>
      </c>
      <c r="B7" s="222">
        <v>25551</v>
      </c>
      <c r="C7" s="223"/>
    </row>
    <row r="8" spans="1:3" ht="17.25" customHeight="1">
      <c r="A8" s="221" t="s">
        <v>1224</v>
      </c>
      <c r="B8" s="222">
        <v>6759</v>
      </c>
      <c r="C8" s="223"/>
    </row>
    <row r="9" spans="1:3" ht="17.25" customHeight="1">
      <c r="A9" s="221" t="s">
        <v>1225</v>
      </c>
      <c r="B9" s="222">
        <v>2976</v>
      </c>
      <c r="C9" s="223"/>
    </row>
    <row r="10" spans="1:3" ht="17.25" customHeight="1">
      <c r="A10" s="221" t="s">
        <v>1226</v>
      </c>
      <c r="B10" s="222">
        <v>58</v>
      </c>
      <c r="C10" s="223"/>
    </row>
    <row r="11" spans="1:3" ht="17.25" customHeight="1">
      <c r="A11" s="220" t="s">
        <v>1227</v>
      </c>
      <c r="B11" s="219">
        <f>SUM(B12:B21)</f>
        <v>9742</v>
      </c>
      <c r="C11" s="217"/>
    </row>
    <row r="12" spans="1:3" ht="17.25" customHeight="1">
      <c r="A12" s="221" t="s">
        <v>1228</v>
      </c>
      <c r="B12" s="222">
        <v>7855</v>
      </c>
      <c r="C12" s="223"/>
    </row>
    <row r="13" spans="1:3" ht="17.25" customHeight="1">
      <c r="A13" s="221" t="s">
        <v>1229</v>
      </c>
      <c r="B13" s="222">
        <v>115</v>
      </c>
      <c r="C13" s="223"/>
    </row>
    <row r="14" spans="1:3" ht="17.25" customHeight="1">
      <c r="A14" s="221" t="s">
        <v>1230</v>
      </c>
      <c r="B14" s="222">
        <v>148</v>
      </c>
      <c r="C14" s="223"/>
    </row>
    <row r="15" spans="1:3" ht="17.25" customHeight="1">
      <c r="A15" s="221" t="s">
        <v>1231</v>
      </c>
      <c r="B15" s="222">
        <v>7</v>
      </c>
      <c r="C15" s="223"/>
    </row>
    <row r="16" spans="1:3" ht="17.25" customHeight="1">
      <c r="A16" s="221" t="s">
        <v>1232</v>
      </c>
      <c r="B16" s="222">
        <v>151</v>
      </c>
      <c r="C16" s="223"/>
    </row>
    <row r="17" spans="1:3" ht="17.25" customHeight="1">
      <c r="A17" s="221" t="s">
        <v>1233</v>
      </c>
      <c r="B17" s="222">
        <v>183</v>
      </c>
      <c r="C17" s="223"/>
    </row>
    <row r="18" spans="1:3" ht="17.25" customHeight="1">
      <c r="A18" s="221" t="s">
        <v>1234</v>
      </c>
      <c r="B18" s="222">
        <v>0</v>
      </c>
      <c r="C18" s="223"/>
    </row>
    <row r="19" spans="1:3" ht="17.25" customHeight="1">
      <c r="A19" s="221" t="s">
        <v>1235</v>
      </c>
      <c r="B19" s="222">
        <v>287</v>
      </c>
      <c r="C19" s="223"/>
    </row>
    <row r="20" spans="1:3" ht="17.25" customHeight="1">
      <c r="A20" s="221" t="s">
        <v>1236</v>
      </c>
      <c r="B20" s="222">
        <v>131</v>
      </c>
      <c r="C20" s="223"/>
    </row>
    <row r="21" spans="1:3" ht="17.25" customHeight="1">
      <c r="A21" s="221" t="s">
        <v>1237</v>
      </c>
      <c r="B21" s="222">
        <v>865</v>
      </c>
      <c r="C21" s="223"/>
    </row>
    <row r="22" spans="1:3" ht="17.25" customHeight="1">
      <c r="A22" s="220" t="s">
        <v>1238</v>
      </c>
      <c r="B22" s="219">
        <f>SUM(B23:B29)</f>
        <v>351</v>
      </c>
      <c r="C22" s="217"/>
    </row>
    <row r="23" spans="1:3" ht="17.25" customHeight="1">
      <c r="A23" s="221" t="s">
        <v>1239</v>
      </c>
      <c r="B23" s="222">
        <v>2</v>
      </c>
      <c r="C23" s="223"/>
    </row>
    <row r="24" spans="1:3" ht="17.25" customHeight="1">
      <c r="A24" s="221" t="s">
        <v>1240</v>
      </c>
      <c r="B24" s="222">
        <v>11</v>
      </c>
      <c r="C24" s="223"/>
    </row>
    <row r="25" spans="1:3" ht="17.25" customHeight="1">
      <c r="A25" s="221" t="s">
        <v>1241</v>
      </c>
      <c r="B25" s="222">
        <v>0</v>
      </c>
      <c r="C25" s="223"/>
    </row>
    <row r="26" spans="1:3" ht="17.25" customHeight="1">
      <c r="A26" s="221" t="s">
        <v>1242</v>
      </c>
      <c r="B26" s="222">
        <v>0</v>
      </c>
      <c r="C26" s="223"/>
    </row>
    <row r="27" spans="1:3" ht="17.25" customHeight="1">
      <c r="A27" s="221" t="s">
        <v>1243</v>
      </c>
      <c r="B27" s="222">
        <v>338</v>
      </c>
      <c r="C27" s="223"/>
    </row>
    <row r="28" spans="1:3" ht="17.25" customHeight="1">
      <c r="A28" s="221" t="s">
        <v>1244</v>
      </c>
      <c r="B28" s="222">
        <v>0</v>
      </c>
      <c r="C28" s="223"/>
    </row>
    <row r="29" spans="1:3" ht="17.25" customHeight="1">
      <c r="A29" s="221" t="s">
        <v>1245</v>
      </c>
      <c r="B29" s="222">
        <v>0</v>
      </c>
      <c r="C29" s="223"/>
    </row>
    <row r="30" spans="1:3" ht="17.25" customHeight="1">
      <c r="A30" s="220" t="s">
        <v>1246</v>
      </c>
      <c r="B30" s="219">
        <f>SUM(B31:B33)</f>
        <v>146752</v>
      </c>
      <c r="C30" s="217"/>
    </row>
    <row r="31" spans="1:3" ht="17.25" customHeight="1">
      <c r="A31" s="221" t="s">
        <v>1247</v>
      </c>
      <c r="B31" s="222">
        <v>135639</v>
      </c>
      <c r="C31" s="223"/>
    </row>
    <row r="32" spans="1:3" ht="17.25" customHeight="1">
      <c r="A32" s="221" t="s">
        <v>1248</v>
      </c>
      <c r="B32" s="222">
        <v>11113</v>
      </c>
      <c r="C32" s="223"/>
    </row>
    <row r="33" spans="1:3" ht="17.25" customHeight="1">
      <c r="A33" s="221" t="s">
        <v>1249</v>
      </c>
      <c r="B33" s="222">
        <v>0</v>
      </c>
      <c r="C33" s="223"/>
    </row>
    <row r="34" spans="1:3" ht="17.25" customHeight="1">
      <c r="A34" s="220" t="s">
        <v>1250</v>
      </c>
      <c r="B34" s="219">
        <v>362</v>
      </c>
      <c r="C34" s="217"/>
    </row>
    <row r="35" spans="1:3" ht="17.25" customHeight="1">
      <c r="A35" s="221" t="s">
        <v>1251</v>
      </c>
      <c r="B35" s="222">
        <v>362</v>
      </c>
      <c r="C35" s="223"/>
    </row>
    <row r="36" spans="1:3" ht="17.25" customHeight="1">
      <c r="A36" s="221" t="s">
        <v>1252</v>
      </c>
      <c r="B36" s="222">
        <v>0</v>
      </c>
      <c r="C36" s="223"/>
    </row>
    <row r="37" spans="1:3" ht="17.25" customHeight="1">
      <c r="A37" s="220" t="s">
        <v>1253</v>
      </c>
      <c r="B37" s="219">
        <f>SUM(B38:B39)</f>
        <v>107</v>
      </c>
      <c r="C37" s="217"/>
    </row>
    <row r="38" spans="1:3" ht="17.25" customHeight="1">
      <c r="A38" s="221" t="s">
        <v>1254</v>
      </c>
      <c r="B38" s="222">
        <v>80</v>
      </c>
      <c r="C38" s="223"/>
    </row>
    <row r="39" spans="1:3" ht="17.25" customHeight="1">
      <c r="A39" s="224" t="s">
        <v>1255</v>
      </c>
      <c r="B39" s="222">
        <v>27</v>
      </c>
      <c r="C39" s="225"/>
    </row>
  </sheetData>
  <sheetProtection/>
  <mergeCells count="1">
    <mergeCell ref="A2:C2"/>
  </mergeCells>
  <printOptions/>
  <pageMargins left="0.88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32"/>
  <sheetViews>
    <sheetView showZeros="0" zoomScaleSheetLayoutView="100" workbookViewId="0" topLeftCell="A1">
      <selection activeCell="A2" sqref="A2:F2"/>
    </sheetView>
  </sheetViews>
  <sheetFormatPr defaultColWidth="9.00390625" defaultRowHeight="14.25"/>
  <cols>
    <col min="1" max="1" width="33.25390625" style="70" customWidth="1"/>
    <col min="2" max="4" width="12.00390625" style="70" bestFit="1" customWidth="1"/>
    <col min="5" max="5" width="9.125" style="70" customWidth="1"/>
    <col min="6" max="16384" width="9.00390625" style="70" customWidth="1"/>
  </cols>
  <sheetData>
    <row r="1" spans="1:3" ht="19.5" customHeight="1">
      <c r="A1" s="71" t="s">
        <v>1256</v>
      </c>
      <c r="B1" s="193"/>
      <c r="C1" s="69"/>
    </row>
    <row r="2" spans="1:6" ht="23.25" customHeight="1">
      <c r="A2" s="73" t="s">
        <v>1257</v>
      </c>
      <c r="B2" s="73"/>
      <c r="C2" s="73"/>
      <c r="D2" s="73"/>
      <c r="E2" s="73"/>
      <c r="F2" s="73"/>
    </row>
    <row r="3" spans="1:6" ht="20.25" customHeight="1">
      <c r="A3" s="194"/>
      <c r="B3" s="194"/>
      <c r="C3" s="69"/>
      <c r="E3" s="195" t="s">
        <v>2</v>
      </c>
      <c r="F3" s="195"/>
    </row>
    <row r="4" spans="1:6" ht="15.75" customHeight="1">
      <c r="A4" s="77" t="s">
        <v>1258</v>
      </c>
      <c r="B4" s="78" t="s">
        <v>4</v>
      </c>
      <c r="C4" s="78" t="s">
        <v>5</v>
      </c>
      <c r="D4" s="78" t="s">
        <v>6</v>
      </c>
      <c r="E4" s="196" t="s">
        <v>1259</v>
      </c>
      <c r="F4" s="197" t="s">
        <v>1260</v>
      </c>
    </row>
    <row r="5" spans="1:6" ht="17.25" customHeight="1">
      <c r="A5" s="77"/>
      <c r="B5" s="78"/>
      <c r="C5" s="78"/>
      <c r="D5" s="78"/>
      <c r="E5" s="198"/>
      <c r="F5" s="101"/>
    </row>
    <row r="6" spans="1:6" ht="30" customHeight="1">
      <c r="A6" s="199" t="s">
        <v>1261</v>
      </c>
      <c r="B6" s="200"/>
      <c r="C6" s="200"/>
      <c r="D6" s="200">
        <v>0</v>
      </c>
      <c r="E6" s="201"/>
      <c r="F6" s="80"/>
    </row>
    <row r="7" spans="1:6" ht="30" customHeight="1">
      <c r="A7" s="165" t="s">
        <v>1262</v>
      </c>
      <c r="B7" s="80"/>
      <c r="C7" s="80"/>
      <c r="D7" s="200">
        <v>0</v>
      </c>
      <c r="E7" s="201"/>
      <c r="F7" s="202"/>
    </row>
    <row r="8" spans="1:6" ht="30" customHeight="1">
      <c r="A8" s="165" t="s">
        <v>1263</v>
      </c>
      <c r="B8" s="163"/>
      <c r="C8" s="163"/>
      <c r="D8" s="203"/>
      <c r="E8" s="201"/>
      <c r="F8" s="204"/>
    </row>
    <row r="9" spans="1:6" ht="30" customHeight="1">
      <c r="A9" s="165" t="s">
        <v>1264</v>
      </c>
      <c r="B9" s="163"/>
      <c r="C9" s="163"/>
      <c r="D9" s="203"/>
      <c r="E9" s="201"/>
      <c r="F9" s="204"/>
    </row>
    <row r="10" spans="1:6" ht="30" customHeight="1">
      <c r="A10" s="165" t="s">
        <v>1265</v>
      </c>
      <c r="B10" s="164">
        <f>SUM(B11:B15)</f>
        <v>100000</v>
      </c>
      <c r="C10" s="164">
        <f>SUM(C11:C15)</f>
        <v>100000</v>
      </c>
      <c r="D10" s="164">
        <f>SUM(D11:D15)</f>
        <v>99923</v>
      </c>
      <c r="E10" s="201">
        <f>ROUND(D10/C10*100,2)</f>
        <v>99.92</v>
      </c>
      <c r="F10" s="204"/>
    </row>
    <row r="11" spans="1:6" ht="30" customHeight="1">
      <c r="A11" s="165" t="s">
        <v>1266</v>
      </c>
      <c r="B11" s="163">
        <v>80000</v>
      </c>
      <c r="C11" s="203">
        <v>80000</v>
      </c>
      <c r="D11" s="203">
        <v>72742</v>
      </c>
      <c r="E11" s="201">
        <f>ROUND(D11/C11*100,2)</f>
        <v>90.93</v>
      </c>
      <c r="F11" s="204"/>
    </row>
    <row r="12" spans="1:6" ht="30" customHeight="1">
      <c r="A12" s="165" t="s">
        <v>1267</v>
      </c>
      <c r="B12" s="163"/>
      <c r="C12" s="203"/>
      <c r="D12" s="203"/>
      <c r="E12" s="201"/>
      <c r="F12" s="204"/>
    </row>
    <row r="13" spans="1:6" ht="30" customHeight="1">
      <c r="A13" s="165" t="s">
        <v>1268</v>
      </c>
      <c r="B13" s="163"/>
      <c r="C13" s="203"/>
      <c r="D13" s="203">
        <v>243</v>
      </c>
      <c r="E13" s="201"/>
      <c r="F13" s="204"/>
    </row>
    <row r="14" spans="1:6" ht="30" customHeight="1">
      <c r="A14" s="165" t="s">
        <v>1269</v>
      </c>
      <c r="B14" s="163"/>
      <c r="C14" s="203"/>
      <c r="D14" s="203">
        <v>-293</v>
      </c>
      <c r="E14" s="201"/>
      <c r="F14" s="204"/>
    </row>
    <row r="15" spans="1:6" ht="30" customHeight="1">
      <c r="A15" s="165" t="s">
        <v>1270</v>
      </c>
      <c r="B15" s="205">
        <v>20000</v>
      </c>
      <c r="C15" s="203">
        <v>20000</v>
      </c>
      <c r="D15" s="203">
        <v>27231</v>
      </c>
      <c r="E15" s="201">
        <f>ROUND(D15/C15*100,2)</f>
        <v>136.16</v>
      </c>
      <c r="F15" s="204"/>
    </row>
    <row r="16" spans="1:6" ht="30" customHeight="1">
      <c r="A16" s="165" t="s">
        <v>1271</v>
      </c>
      <c r="B16" s="163"/>
      <c r="C16" s="163"/>
      <c r="D16" s="203"/>
      <c r="E16" s="201"/>
      <c r="F16" s="204"/>
    </row>
    <row r="17" spans="1:6" ht="30" customHeight="1">
      <c r="A17" s="165" t="s">
        <v>1272</v>
      </c>
      <c r="B17" s="163"/>
      <c r="C17" s="163"/>
      <c r="D17" s="203"/>
      <c r="E17" s="201"/>
      <c r="F17" s="204"/>
    </row>
    <row r="18" spans="1:6" ht="30" customHeight="1">
      <c r="A18" s="165" t="s">
        <v>1273</v>
      </c>
      <c r="B18" s="163"/>
      <c r="C18" s="163"/>
      <c r="D18" s="163"/>
      <c r="E18" s="201"/>
      <c r="F18" s="204"/>
    </row>
    <row r="19" spans="1:6" ht="30" customHeight="1">
      <c r="A19" s="165" t="s">
        <v>1274</v>
      </c>
      <c r="B19" s="205">
        <v>1500</v>
      </c>
      <c r="C19" s="203">
        <v>1500</v>
      </c>
      <c r="D19" s="203">
        <v>1655</v>
      </c>
      <c r="E19" s="201">
        <f>ROUND(D19/C19*100,2)</f>
        <v>110.33</v>
      </c>
      <c r="F19" s="204"/>
    </row>
    <row r="20" spans="1:6" ht="30" customHeight="1">
      <c r="A20" s="165" t="s">
        <v>1275</v>
      </c>
      <c r="B20" s="163"/>
      <c r="C20" s="206"/>
      <c r="D20" s="206"/>
      <c r="E20" s="201"/>
      <c r="F20" s="204"/>
    </row>
    <row r="21" spans="1:6" ht="30" customHeight="1">
      <c r="A21" s="165" t="s">
        <v>1276</v>
      </c>
      <c r="B21" s="205">
        <v>500</v>
      </c>
      <c r="C21" s="203">
        <v>500</v>
      </c>
      <c r="D21" s="203">
        <v>550</v>
      </c>
      <c r="E21" s="201">
        <f>ROUND(D21/C21*100,2)</f>
        <v>110</v>
      </c>
      <c r="F21" s="204"/>
    </row>
    <row r="22" spans="1:6" ht="30" customHeight="1">
      <c r="A22" s="165" t="s">
        <v>1277</v>
      </c>
      <c r="B22" s="163"/>
      <c r="C22" s="203"/>
      <c r="D22" s="203"/>
      <c r="E22" s="201"/>
      <c r="F22" s="204"/>
    </row>
    <row r="23" spans="1:6" ht="30" customHeight="1">
      <c r="A23" s="207" t="s">
        <v>1278</v>
      </c>
      <c r="B23" s="163"/>
      <c r="C23" s="163"/>
      <c r="D23" s="203"/>
      <c r="E23" s="201"/>
      <c r="F23" s="204"/>
    </row>
    <row r="24" spans="1:6" ht="30" customHeight="1">
      <c r="A24" s="208" t="s">
        <v>34</v>
      </c>
      <c r="B24" s="209">
        <f>SUM(B6:B10)+SUM(B16:B22)</f>
        <v>102000</v>
      </c>
      <c r="C24" s="209">
        <f>SUM(C6:C10)+SUM(C16:C22)</f>
        <v>102000</v>
      </c>
      <c r="D24" s="209">
        <f>SUM(D6:D10)+SUM(D16:D22)</f>
        <v>102128</v>
      </c>
      <c r="E24" s="201">
        <f>ROUND(D24/C24*100,2)</f>
        <v>100.13</v>
      </c>
      <c r="F24" s="210"/>
    </row>
    <row r="25" spans="1:5" ht="24" customHeight="1">
      <c r="A25" s="211"/>
      <c r="B25" s="211"/>
      <c r="C25" s="211"/>
      <c r="D25" s="211"/>
      <c r="E25" s="211"/>
    </row>
    <row r="26" spans="1:5" ht="14.25">
      <c r="A26" s="211"/>
      <c r="B26" s="211"/>
      <c r="C26" s="211"/>
      <c r="D26" s="211"/>
      <c r="E26" s="211"/>
    </row>
    <row r="27" spans="1:5" ht="14.25">
      <c r="A27" s="211"/>
      <c r="B27" s="211"/>
      <c r="C27" s="211"/>
      <c r="D27" s="211"/>
      <c r="E27" s="211"/>
    </row>
    <row r="28" spans="1:5" ht="14.25">
      <c r="A28" s="211"/>
      <c r="B28" s="211"/>
      <c r="C28" s="211"/>
      <c r="D28" s="211"/>
      <c r="E28" s="211"/>
    </row>
    <row r="29" spans="1:5" ht="14.25">
      <c r="A29" s="211"/>
      <c r="B29" s="211"/>
      <c r="C29" s="211"/>
      <c r="D29" s="211"/>
      <c r="E29" s="211"/>
    </row>
    <row r="30" spans="1:5" ht="14.25">
      <c r="A30" s="211"/>
      <c r="B30" s="211"/>
      <c r="C30" s="211"/>
      <c r="D30" s="211"/>
      <c r="E30" s="211"/>
    </row>
    <row r="31" spans="1:5" ht="14.25">
      <c r="A31" s="211"/>
      <c r="B31" s="211"/>
      <c r="C31" s="211"/>
      <c r="D31" s="211"/>
      <c r="E31" s="211"/>
    </row>
    <row r="32" spans="1:5" ht="14.25">
      <c r="A32" s="211"/>
      <c r="B32" s="211"/>
      <c r="C32" s="211"/>
      <c r="D32" s="211"/>
      <c r="E32" s="211"/>
    </row>
  </sheetData>
  <sheetProtection/>
  <mergeCells count="8">
    <mergeCell ref="A2:F2"/>
    <mergeCell ref="E3:F3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6692913385826772" top="0.8661417322834646" bottom="0.6692913385826772" header="0.5118110236220472" footer="0.3937007874015748"/>
  <pageSetup fitToWidth="0" fitToHeight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FO39"/>
  <sheetViews>
    <sheetView zoomScaleSheetLayoutView="100" workbookViewId="0" topLeftCell="A1">
      <selection activeCell="A2" sqref="A2:F2"/>
    </sheetView>
  </sheetViews>
  <sheetFormatPr defaultColWidth="9.75390625" defaultRowHeight="14.25"/>
  <cols>
    <col min="1" max="1" width="41.25390625" style="137" customWidth="1"/>
    <col min="2" max="2" width="10.75390625" style="70" customWidth="1"/>
    <col min="3" max="3" width="12.00390625" style="70" customWidth="1"/>
    <col min="4" max="4" width="12.00390625" style="173" customWidth="1"/>
    <col min="5" max="5" width="9.75390625" style="70" customWidth="1"/>
    <col min="6" max="6" width="9.875" style="70" customWidth="1"/>
    <col min="7" max="16384" width="9.75390625" style="70" customWidth="1"/>
  </cols>
  <sheetData>
    <row r="1" spans="1:171" ht="14.25">
      <c r="A1" s="138" t="s">
        <v>1279</v>
      </c>
      <c r="B1" s="174"/>
      <c r="C1" s="174"/>
      <c r="D1" s="175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</row>
    <row r="2" spans="1:171" ht="28.5" customHeight="1">
      <c r="A2" s="140" t="s">
        <v>1280</v>
      </c>
      <c r="B2" s="73"/>
      <c r="C2" s="73"/>
      <c r="D2" s="73"/>
      <c r="E2" s="73"/>
      <c r="F2" s="73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</row>
    <row r="3" spans="1:171" ht="22.5" customHeight="1">
      <c r="A3" s="141"/>
      <c r="B3" s="139"/>
      <c r="C3" s="139"/>
      <c r="D3" s="175"/>
      <c r="E3" s="176" t="s">
        <v>2</v>
      </c>
      <c r="F3" s="176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</row>
    <row r="4" spans="1:171" ht="36" customHeight="1">
      <c r="A4" s="142" t="s">
        <v>1281</v>
      </c>
      <c r="B4" s="78" t="s">
        <v>4</v>
      </c>
      <c r="C4" s="78" t="s">
        <v>5</v>
      </c>
      <c r="D4" s="177" t="s">
        <v>6</v>
      </c>
      <c r="E4" s="142" t="s">
        <v>1259</v>
      </c>
      <c r="F4" s="142" t="s">
        <v>1260</v>
      </c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</row>
    <row r="5" spans="1:171" s="135" customFormat="1" ht="23.25" customHeight="1">
      <c r="A5" s="143" t="s">
        <v>1282</v>
      </c>
      <c r="B5" s="178">
        <f>SUM(B6:B7)</f>
        <v>0</v>
      </c>
      <c r="C5" s="178">
        <f>SUM(C6:C7)</f>
        <v>24</v>
      </c>
      <c r="D5" s="178">
        <f>SUM(D6:D7)</f>
        <v>24</v>
      </c>
      <c r="E5" s="179">
        <f>ROUND(D5/C5*100,2)</f>
        <v>100</v>
      </c>
      <c r="F5" s="180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5"/>
      <c r="FF5" s="145"/>
      <c r="FG5" s="145"/>
      <c r="FH5" s="145"/>
      <c r="FI5" s="145"/>
      <c r="FJ5" s="145"/>
      <c r="FK5" s="145"/>
      <c r="FL5" s="145"/>
      <c r="FM5" s="145"/>
      <c r="FN5" s="145"/>
      <c r="FO5" s="145"/>
    </row>
    <row r="6" spans="1:171" s="135" customFormat="1" ht="23.25" customHeight="1">
      <c r="A6" s="146" t="s">
        <v>1283</v>
      </c>
      <c r="B6" s="181"/>
      <c r="C6" s="182">
        <v>3</v>
      </c>
      <c r="D6" s="182">
        <v>3</v>
      </c>
      <c r="E6" s="179">
        <f>ROUND(D6/C6*100,2)</f>
        <v>100</v>
      </c>
      <c r="F6" s="147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</row>
    <row r="7" spans="1:171" s="135" customFormat="1" ht="23.25" customHeight="1">
      <c r="A7" s="146" t="s">
        <v>1284</v>
      </c>
      <c r="B7" s="181"/>
      <c r="C7" s="178">
        <v>21</v>
      </c>
      <c r="D7" s="178">
        <v>21</v>
      </c>
      <c r="E7" s="179">
        <f aca="true" t="shared" si="0" ref="E7:E38">ROUND(D7/C7*100,2)</f>
        <v>100</v>
      </c>
      <c r="F7" s="147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I7" s="145"/>
      <c r="EJ7" s="145"/>
      <c r="EK7" s="145"/>
      <c r="EL7" s="145"/>
      <c r="EM7" s="145"/>
      <c r="EN7" s="145"/>
      <c r="EO7" s="145"/>
      <c r="EP7" s="145"/>
      <c r="EQ7" s="145"/>
      <c r="ER7" s="145"/>
      <c r="ES7" s="145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5"/>
      <c r="FK7" s="145"/>
      <c r="FL7" s="145"/>
      <c r="FM7" s="145"/>
      <c r="FN7" s="145"/>
      <c r="FO7" s="145"/>
    </row>
    <row r="8" spans="1:171" s="135" customFormat="1" ht="23.25" customHeight="1">
      <c r="A8" s="143" t="s">
        <v>1285</v>
      </c>
      <c r="B8" s="178">
        <f>SUM(B9:B10)</f>
        <v>289</v>
      </c>
      <c r="C8" s="178">
        <f>SUM(C9:C10)</f>
        <v>289</v>
      </c>
      <c r="D8" s="178">
        <f>SUM(D9:D10)</f>
        <v>289</v>
      </c>
      <c r="E8" s="179">
        <f t="shared" si="0"/>
        <v>100</v>
      </c>
      <c r="F8" s="180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</row>
    <row r="9" spans="1:171" s="135" customFormat="1" ht="23.25" customHeight="1">
      <c r="A9" s="146" t="s">
        <v>1286</v>
      </c>
      <c r="B9" s="181">
        <v>289</v>
      </c>
      <c r="C9" s="182">
        <v>289</v>
      </c>
      <c r="D9" s="182">
        <v>289</v>
      </c>
      <c r="E9" s="179">
        <f t="shared" si="0"/>
        <v>100</v>
      </c>
      <c r="F9" s="147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</row>
    <row r="10" spans="1:171" s="135" customFormat="1" ht="23.25" customHeight="1">
      <c r="A10" s="146" t="s">
        <v>1287</v>
      </c>
      <c r="B10" s="181"/>
      <c r="C10" s="182"/>
      <c r="D10" s="182"/>
      <c r="E10" s="179"/>
      <c r="F10" s="147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5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5"/>
      <c r="FK10" s="145"/>
      <c r="FL10" s="145"/>
      <c r="FM10" s="145"/>
      <c r="FN10" s="145"/>
      <c r="FO10" s="145"/>
    </row>
    <row r="11" spans="1:171" s="135" customFormat="1" ht="22.5" customHeight="1">
      <c r="A11" s="143" t="s">
        <v>1288</v>
      </c>
      <c r="B11" s="181"/>
      <c r="C11" s="178"/>
      <c r="D11" s="178"/>
      <c r="E11" s="179"/>
      <c r="F11" s="183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5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5"/>
      <c r="FK11" s="145"/>
      <c r="FL11" s="145"/>
      <c r="FM11" s="145"/>
      <c r="FN11" s="145"/>
      <c r="FO11" s="145"/>
    </row>
    <row r="12" spans="1:171" s="136" customFormat="1" ht="23.25" customHeight="1">
      <c r="A12" s="143" t="s">
        <v>1289</v>
      </c>
      <c r="B12" s="124">
        <f>SUM(B13:B23)</f>
        <v>93175</v>
      </c>
      <c r="C12" s="124">
        <f>SUM(C13:C23)</f>
        <v>66087</v>
      </c>
      <c r="D12" s="124">
        <f>SUM(D13:D23)</f>
        <v>64837</v>
      </c>
      <c r="E12" s="179">
        <f t="shared" si="0"/>
        <v>98.11</v>
      </c>
      <c r="F12" s="122"/>
      <c r="G12" s="145"/>
      <c r="H12" s="149"/>
      <c r="I12" s="192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49"/>
      <c r="CO12" s="149"/>
      <c r="CP12" s="149"/>
      <c r="CQ12" s="149"/>
      <c r="CR12" s="149"/>
      <c r="CS12" s="149"/>
      <c r="CT12" s="149"/>
      <c r="CU12" s="149"/>
      <c r="CV12" s="149"/>
      <c r="CW12" s="149"/>
      <c r="CX12" s="149"/>
      <c r="CY12" s="149"/>
      <c r="CZ12" s="149"/>
      <c r="DA12" s="149"/>
      <c r="DB12" s="149"/>
      <c r="DC12" s="149"/>
      <c r="DD12" s="149"/>
      <c r="DE12" s="149"/>
      <c r="DF12" s="149"/>
      <c r="DG12" s="149"/>
      <c r="DH12" s="149"/>
      <c r="DI12" s="149"/>
      <c r="DJ12" s="149"/>
      <c r="DK12" s="149"/>
      <c r="DL12" s="149"/>
      <c r="DM12" s="149"/>
      <c r="DN12" s="149"/>
      <c r="DO12" s="149"/>
      <c r="DP12" s="149"/>
      <c r="DQ12" s="149"/>
      <c r="DR12" s="149"/>
      <c r="DS12" s="149"/>
      <c r="DT12" s="149"/>
      <c r="DU12" s="149"/>
      <c r="DV12" s="149"/>
      <c r="DW12" s="149"/>
      <c r="DX12" s="149"/>
      <c r="DY12" s="149"/>
      <c r="DZ12" s="149"/>
      <c r="EA12" s="149"/>
      <c r="EB12" s="149"/>
      <c r="EC12" s="149"/>
      <c r="ED12" s="149"/>
      <c r="EE12" s="149"/>
      <c r="EF12" s="149"/>
      <c r="EG12" s="149"/>
      <c r="EH12" s="149"/>
      <c r="EI12" s="149"/>
      <c r="EJ12" s="149"/>
      <c r="EK12" s="149"/>
      <c r="EL12" s="149"/>
      <c r="EM12" s="149"/>
      <c r="EN12" s="149"/>
      <c r="EO12" s="149"/>
      <c r="EP12" s="149"/>
      <c r="EQ12" s="149"/>
      <c r="ER12" s="149"/>
      <c r="ES12" s="149"/>
      <c r="ET12" s="149"/>
      <c r="EU12" s="149"/>
      <c r="EV12" s="149"/>
      <c r="EW12" s="149"/>
      <c r="EX12" s="149"/>
      <c r="EY12" s="149"/>
      <c r="EZ12" s="149"/>
      <c r="FA12" s="149"/>
      <c r="FB12" s="149"/>
      <c r="FC12" s="149"/>
      <c r="FD12" s="149"/>
      <c r="FE12" s="149"/>
      <c r="FF12" s="149"/>
      <c r="FG12" s="149"/>
      <c r="FH12" s="149"/>
      <c r="FI12" s="149"/>
      <c r="FJ12" s="149"/>
      <c r="FK12" s="149"/>
      <c r="FL12" s="149"/>
      <c r="FM12" s="149"/>
      <c r="FN12" s="149"/>
      <c r="FO12" s="149"/>
    </row>
    <row r="13" spans="1:171" s="135" customFormat="1" ht="27" customHeight="1">
      <c r="A13" s="150" t="s">
        <v>1290</v>
      </c>
      <c r="B13" s="126">
        <v>91175</v>
      </c>
      <c r="C13" s="126">
        <f>1250+64020+1</f>
        <v>65271</v>
      </c>
      <c r="D13" s="126">
        <v>64021</v>
      </c>
      <c r="E13" s="179">
        <f t="shared" si="0"/>
        <v>98.08</v>
      </c>
      <c r="F13" s="147"/>
      <c r="G13" s="145"/>
      <c r="H13" s="145"/>
      <c r="I13" s="192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</row>
    <row r="14" spans="1:171" s="135" customFormat="1" ht="23.25" customHeight="1">
      <c r="A14" s="150" t="s">
        <v>1291</v>
      </c>
      <c r="B14" s="126"/>
      <c r="C14" s="126"/>
      <c r="D14" s="126"/>
      <c r="E14" s="179"/>
      <c r="F14" s="147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/>
      <c r="EO14" s="145"/>
      <c r="EP14" s="145"/>
      <c r="EQ14" s="145"/>
      <c r="ER14" s="145"/>
      <c r="ES14" s="145"/>
      <c r="ET14" s="145"/>
      <c r="EU14" s="145"/>
      <c r="EV14" s="145"/>
      <c r="EW14" s="145"/>
      <c r="EX14" s="145"/>
      <c r="EY14" s="145"/>
      <c r="EZ14" s="145"/>
      <c r="FA14" s="145"/>
      <c r="FB14" s="145"/>
      <c r="FC14" s="145"/>
      <c r="FD14" s="145"/>
      <c r="FE14" s="145"/>
      <c r="FF14" s="145"/>
      <c r="FG14" s="145"/>
      <c r="FH14" s="145"/>
      <c r="FI14" s="145"/>
      <c r="FJ14" s="145"/>
      <c r="FK14" s="145"/>
      <c r="FL14" s="145"/>
      <c r="FM14" s="145"/>
      <c r="FN14" s="145"/>
      <c r="FO14" s="145"/>
    </row>
    <row r="15" spans="1:171" s="135" customFormat="1" ht="23.25" customHeight="1">
      <c r="A15" s="150" t="s">
        <v>1292</v>
      </c>
      <c r="B15" s="126"/>
      <c r="C15" s="126"/>
      <c r="D15" s="126"/>
      <c r="E15" s="179"/>
      <c r="F15" s="147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5"/>
      <c r="EY15" s="145"/>
      <c r="EZ15" s="145"/>
      <c r="FA15" s="145"/>
      <c r="FB15" s="145"/>
      <c r="FC15" s="145"/>
      <c r="FD15" s="145"/>
      <c r="FE15" s="145"/>
      <c r="FF15" s="145"/>
      <c r="FG15" s="145"/>
      <c r="FH15" s="145"/>
      <c r="FI15" s="145"/>
      <c r="FJ15" s="145"/>
      <c r="FK15" s="145"/>
      <c r="FL15" s="145"/>
      <c r="FM15" s="145"/>
      <c r="FN15" s="145"/>
      <c r="FO15" s="145"/>
    </row>
    <row r="16" spans="1:171" s="135" customFormat="1" ht="23.25" customHeight="1">
      <c r="A16" s="150" t="s">
        <v>1293</v>
      </c>
      <c r="B16" s="126">
        <v>1500</v>
      </c>
      <c r="C16" s="126">
        <v>266</v>
      </c>
      <c r="D16" s="126">
        <v>266</v>
      </c>
      <c r="E16" s="179">
        <f t="shared" si="0"/>
        <v>100</v>
      </c>
      <c r="F16" s="147"/>
      <c r="G16" s="145"/>
      <c r="H16" s="145"/>
      <c r="I16" s="192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5"/>
      <c r="EQ16" s="145"/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5"/>
      <c r="FM16" s="145"/>
      <c r="FN16" s="145"/>
      <c r="FO16" s="145"/>
    </row>
    <row r="17" spans="1:171" s="135" customFormat="1" ht="23.25" customHeight="1">
      <c r="A17" s="150" t="s">
        <v>1294</v>
      </c>
      <c r="B17" s="126">
        <v>500</v>
      </c>
      <c r="C17" s="126">
        <v>550</v>
      </c>
      <c r="D17" s="126">
        <v>550</v>
      </c>
      <c r="E17" s="179">
        <f t="shared" si="0"/>
        <v>100</v>
      </c>
      <c r="F17" s="147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/>
      <c r="DK17" s="145"/>
      <c r="DL17" s="145"/>
      <c r="DM17" s="145"/>
      <c r="DN17" s="145"/>
      <c r="DO17" s="145"/>
      <c r="DP17" s="145"/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/>
      <c r="EO17" s="145"/>
      <c r="EP17" s="145"/>
      <c r="EQ17" s="145"/>
      <c r="ER17" s="145"/>
      <c r="ES17" s="145"/>
      <c r="ET17" s="145"/>
      <c r="EU17" s="145"/>
      <c r="EV17" s="145"/>
      <c r="EW17" s="145"/>
      <c r="EX17" s="145"/>
      <c r="EY17" s="145"/>
      <c r="EZ17" s="145"/>
      <c r="FA17" s="145"/>
      <c r="FB17" s="145"/>
      <c r="FC17" s="145"/>
      <c r="FD17" s="145"/>
      <c r="FE17" s="145"/>
      <c r="FF17" s="145"/>
      <c r="FG17" s="145"/>
      <c r="FH17" s="145"/>
      <c r="FI17" s="145"/>
      <c r="FJ17" s="145"/>
      <c r="FK17" s="145"/>
      <c r="FL17" s="145"/>
      <c r="FM17" s="145"/>
      <c r="FN17" s="145"/>
      <c r="FO17" s="145"/>
    </row>
    <row r="18" spans="1:171" s="135" customFormat="1" ht="23.25" customHeight="1">
      <c r="A18" s="150" t="s">
        <v>1295</v>
      </c>
      <c r="B18" s="126"/>
      <c r="C18" s="126"/>
      <c r="D18" s="126"/>
      <c r="E18" s="179"/>
      <c r="F18" s="147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/>
      <c r="EO18" s="145"/>
      <c r="EP18" s="145"/>
      <c r="EQ18" s="145"/>
      <c r="ER18" s="145"/>
      <c r="ES18" s="145"/>
      <c r="ET18" s="145"/>
      <c r="EU18" s="145"/>
      <c r="EV18" s="145"/>
      <c r="EW18" s="145"/>
      <c r="EX18" s="145"/>
      <c r="EY18" s="145"/>
      <c r="EZ18" s="145"/>
      <c r="FA18" s="145"/>
      <c r="FB18" s="145"/>
      <c r="FC18" s="145"/>
      <c r="FD18" s="145"/>
      <c r="FE18" s="145"/>
      <c r="FF18" s="145"/>
      <c r="FG18" s="145"/>
      <c r="FH18" s="145"/>
      <c r="FI18" s="145"/>
      <c r="FJ18" s="145"/>
      <c r="FK18" s="145"/>
      <c r="FL18" s="145"/>
      <c r="FM18" s="145"/>
      <c r="FN18" s="145"/>
      <c r="FO18" s="145"/>
    </row>
    <row r="19" spans="1:171" s="135" customFormat="1" ht="23.25" customHeight="1">
      <c r="A19" s="150" t="s">
        <v>1296</v>
      </c>
      <c r="B19" s="126"/>
      <c r="C19" s="126"/>
      <c r="D19" s="126"/>
      <c r="E19" s="179"/>
      <c r="F19" s="147"/>
      <c r="G19" s="145"/>
      <c r="H19" s="145"/>
      <c r="I19" s="192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/>
      <c r="CS19" s="145"/>
      <c r="CT19" s="145"/>
      <c r="CU19" s="145"/>
      <c r="CV19" s="145"/>
      <c r="CW19" s="145"/>
      <c r="CX19" s="145"/>
      <c r="CY19" s="145"/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/>
      <c r="DK19" s="145"/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/>
      <c r="EO19" s="145"/>
      <c r="EP19" s="145"/>
      <c r="EQ19" s="145"/>
      <c r="ER19" s="145"/>
      <c r="ES19" s="145"/>
      <c r="ET19" s="145"/>
      <c r="EU19" s="145"/>
      <c r="EV19" s="145"/>
      <c r="EW19" s="145"/>
      <c r="EX19" s="145"/>
      <c r="EY19" s="145"/>
      <c r="EZ19" s="145"/>
      <c r="FA19" s="145"/>
      <c r="FB19" s="145"/>
      <c r="FC19" s="145"/>
      <c r="FD19" s="145"/>
      <c r="FE19" s="145"/>
      <c r="FF19" s="145"/>
      <c r="FG19" s="145"/>
      <c r="FH19" s="145"/>
      <c r="FI19" s="145"/>
      <c r="FJ19" s="145"/>
      <c r="FK19" s="145"/>
      <c r="FL19" s="145"/>
      <c r="FM19" s="145"/>
      <c r="FN19" s="145"/>
      <c r="FO19" s="145"/>
    </row>
    <row r="20" spans="1:171" s="135" customFormat="1" ht="23.25" customHeight="1">
      <c r="A20" s="184" t="s">
        <v>1297</v>
      </c>
      <c r="B20" s="126"/>
      <c r="C20" s="126"/>
      <c r="D20" s="126"/>
      <c r="E20" s="179"/>
      <c r="F20" s="147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145"/>
      <c r="CI20" s="145"/>
      <c r="CJ20" s="145"/>
      <c r="CK20" s="145"/>
      <c r="CL20" s="145"/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5"/>
      <c r="DB20" s="145"/>
      <c r="DC20" s="145"/>
      <c r="DD20" s="145"/>
      <c r="DE20" s="145"/>
      <c r="DF20" s="145"/>
      <c r="DG20" s="145"/>
      <c r="DH20" s="145"/>
      <c r="DI20" s="145"/>
      <c r="DJ20" s="145"/>
      <c r="DK20" s="145"/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/>
      <c r="EO20" s="145"/>
      <c r="EP20" s="145"/>
      <c r="EQ20" s="145"/>
      <c r="ER20" s="145"/>
      <c r="ES20" s="145"/>
      <c r="ET20" s="145"/>
      <c r="EU20" s="145"/>
      <c r="EV20" s="145"/>
      <c r="EW20" s="145"/>
      <c r="EX20" s="145"/>
      <c r="EY20" s="145"/>
      <c r="EZ20" s="145"/>
      <c r="FA20" s="145"/>
      <c r="FB20" s="145"/>
      <c r="FC20" s="145"/>
      <c r="FD20" s="145"/>
      <c r="FE20" s="145"/>
      <c r="FF20" s="145"/>
      <c r="FG20" s="145"/>
      <c r="FH20" s="145"/>
      <c r="FI20" s="145"/>
      <c r="FJ20" s="145"/>
      <c r="FK20" s="145"/>
      <c r="FL20" s="145"/>
      <c r="FM20" s="145"/>
      <c r="FN20" s="145"/>
      <c r="FO20" s="145"/>
    </row>
    <row r="21" spans="1:171" s="135" customFormat="1" ht="23.25" customHeight="1">
      <c r="A21" s="184" t="s">
        <v>1298</v>
      </c>
      <c r="B21" s="126"/>
      <c r="C21" s="126"/>
      <c r="D21" s="126"/>
      <c r="E21" s="179"/>
      <c r="F21" s="147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5"/>
      <c r="DC21" s="145"/>
      <c r="DD21" s="145"/>
      <c r="DE21" s="145"/>
      <c r="DF21" s="145"/>
      <c r="DG21" s="145"/>
      <c r="DH21" s="145"/>
      <c r="DI21" s="145"/>
      <c r="DJ21" s="145"/>
      <c r="DK21" s="145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/>
      <c r="EO21" s="145"/>
      <c r="EP21" s="145"/>
      <c r="EQ21" s="145"/>
      <c r="ER21" s="145"/>
      <c r="ES21" s="145"/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5"/>
      <c r="FF21" s="145"/>
      <c r="FG21" s="145"/>
      <c r="FH21" s="145"/>
      <c r="FI21" s="145"/>
      <c r="FJ21" s="145"/>
      <c r="FK21" s="145"/>
      <c r="FL21" s="145"/>
      <c r="FM21" s="145"/>
      <c r="FN21" s="145"/>
      <c r="FO21" s="145"/>
    </row>
    <row r="22" spans="1:171" s="135" customFormat="1" ht="23.25" customHeight="1">
      <c r="A22" s="184" t="s">
        <v>1299</v>
      </c>
      <c r="B22" s="126"/>
      <c r="C22" s="126"/>
      <c r="D22" s="126"/>
      <c r="E22" s="179"/>
      <c r="F22" s="147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/>
      <c r="EO22" s="145"/>
      <c r="EP22" s="145"/>
      <c r="EQ22" s="145"/>
      <c r="ER22" s="145"/>
      <c r="ES22" s="145"/>
      <c r="ET22" s="145"/>
      <c r="EU22" s="145"/>
      <c r="EV22" s="145"/>
      <c r="EW22" s="145"/>
      <c r="EX22" s="145"/>
      <c r="EY22" s="145"/>
      <c r="EZ22" s="145"/>
      <c r="FA22" s="145"/>
      <c r="FB22" s="145"/>
      <c r="FC22" s="145"/>
      <c r="FD22" s="145"/>
      <c r="FE22" s="145"/>
      <c r="FF22" s="145"/>
      <c r="FG22" s="145"/>
      <c r="FH22" s="145"/>
      <c r="FI22" s="145"/>
      <c r="FJ22" s="145"/>
      <c r="FK22" s="145"/>
      <c r="FL22" s="145"/>
      <c r="FM22" s="145"/>
      <c r="FN22" s="145"/>
      <c r="FO22" s="145"/>
    </row>
    <row r="23" spans="1:171" s="135" customFormat="1" ht="24.75" customHeight="1">
      <c r="A23" s="184" t="s">
        <v>1300</v>
      </c>
      <c r="B23" s="126"/>
      <c r="C23" s="126"/>
      <c r="D23" s="126"/>
      <c r="E23" s="179"/>
      <c r="F23" s="147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/>
      <c r="EO23" s="145"/>
      <c r="EP23" s="145"/>
      <c r="EQ23" s="145"/>
      <c r="ER23" s="145"/>
      <c r="ES23" s="145"/>
      <c r="ET23" s="145"/>
      <c r="EU23" s="145"/>
      <c r="EV23" s="145"/>
      <c r="EW23" s="145"/>
      <c r="EX23" s="145"/>
      <c r="EY23" s="145"/>
      <c r="EZ23" s="145"/>
      <c r="FA23" s="145"/>
      <c r="FB23" s="145"/>
      <c r="FC23" s="145"/>
      <c r="FD23" s="145"/>
      <c r="FE23" s="145"/>
      <c r="FF23" s="145"/>
      <c r="FG23" s="145"/>
      <c r="FH23" s="145"/>
      <c r="FI23" s="145"/>
      <c r="FJ23" s="145"/>
      <c r="FK23" s="145"/>
      <c r="FL23" s="145"/>
      <c r="FM23" s="145"/>
      <c r="FN23" s="145"/>
      <c r="FO23" s="145"/>
    </row>
    <row r="24" spans="1:171" s="136" customFormat="1" ht="23.25" customHeight="1">
      <c r="A24" s="152" t="s">
        <v>1301</v>
      </c>
      <c r="B24" s="185">
        <f>SUM(B25:B26)</f>
        <v>0</v>
      </c>
      <c r="C24" s="185">
        <f>SUM(C25:C26)</f>
        <v>74</v>
      </c>
      <c r="D24" s="185">
        <f>SUM(D25:D26)</f>
        <v>74</v>
      </c>
      <c r="E24" s="179">
        <f t="shared" si="0"/>
        <v>100</v>
      </c>
      <c r="F24" s="186"/>
      <c r="G24" s="145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49"/>
      <c r="DO24" s="149"/>
      <c r="DP24" s="149"/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49"/>
      <c r="EB24" s="149"/>
      <c r="EC24" s="149"/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49"/>
      <c r="EO24" s="149"/>
      <c r="EP24" s="149"/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49"/>
      <c r="FB24" s="149"/>
      <c r="FC24" s="149"/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49"/>
      <c r="FO24" s="149"/>
    </row>
    <row r="25" spans="1:171" s="135" customFormat="1" ht="23.25" customHeight="1">
      <c r="A25" s="153" t="s">
        <v>1302</v>
      </c>
      <c r="B25" s="180"/>
      <c r="C25" s="187">
        <v>74</v>
      </c>
      <c r="D25" s="187">
        <v>74</v>
      </c>
      <c r="E25" s="179">
        <f t="shared" si="0"/>
        <v>100</v>
      </c>
      <c r="F25" s="147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</row>
    <row r="26" spans="1:171" s="135" customFormat="1" ht="23.25" customHeight="1">
      <c r="A26" s="153" t="s">
        <v>1303</v>
      </c>
      <c r="B26" s="180"/>
      <c r="C26" s="187"/>
      <c r="D26" s="187"/>
      <c r="E26" s="179"/>
      <c r="F26" s="147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5"/>
      <c r="CR26" s="145"/>
      <c r="CS26" s="145"/>
      <c r="CT26" s="145"/>
      <c r="CU26" s="145"/>
      <c r="CV26" s="145"/>
      <c r="CW26" s="145"/>
      <c r="CX26" s="145"/>
      <c r="CY26" s="145"/>
      <c r="CZ26" s="145"/>
      <c r="DA26" s="145"/>
      <c r="DB26" s="145"/>
      <c r="DC26" s="145"/>
      <c r="DD26" s="145"/>
      <c r="DE26" s="145"/>
      <c r="DF26" s="145"/>
      <c r="DG26" s="145"/>
      <c r="DH26" s="145"/>
      <c r="DI26" s="145"/>
      <c r="DJ26" s="145"/>
      <c r="DK26" s="145"/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5"/>
      <c r="FF26" s="145"/>
      <c r="FG26" s="145"/>
      <c r="FH26" s="145"/>
      <c r="FI26" s="145"/>
      <c r="FJ26" s="145"/>
      <c r="FK26" s="145"/>
      <c r="FL26" s="145"/>
      <c r="FM26" s="145"/>
      <c r="FN26" s="145"/>
      <c r="FO26" s="145"/>
    </row>
    <row r="27" spans="1:171" s="136" customFormat="1" ht="23.25" customHeight="1">
      <c r="A27" s="154" t="s">
        <v>1304</v>
      </c>
      <c r="B27" s="185">
        <f>SUM(B28:B29)</f>
        <v>0</v>
      </c>
      <c r="C27" s="185">
        <f>SUM(C28:C29)</f>
        <v>50000</v>
      </c>
      <c r="D27" s="185">
        <f>SUM(D28:D29)</f>
        <v>50000</v>
      </c>
      <c r="E27" s="179">
        <f t="shared" si="0"/>
        <v>100</v>
      </c>
      <c r="F27" s="186"/>
      <c r="G27" s="145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</row>
    <row r="28" spans="1:171" s="135" customFormat="1" ht="23.25" customHeight="1">
      <c r="A28" s="153" t="s">
        <v>1305</v>
      </c>
      <c r="B28" s="180"/>
      <c r="C28" s="182"/>
      <c r="D28" s="182"/>
      <c r="E28" s="179"/>
      <c r="F28" s="183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5"/>
      <c r="FF28" s="145"/>
      <c r="FG28" s="145"/>
      <c r="FH28" s="145"/>
      <c r="FI28" s="145"/>
      <c r="FJ28" s="145"/>
      <c r="FK28" s="145"/>
      <c r="FL28" s="145"/>
      <c r="FM28" s="145"/>
      <c r="FN28" s="145"/>
      <c r="FO28" s="145"/>
    </row>
    <row r="29" spans="1:171" s="135" customFormat="1" ht="23.25" customHeight="1">
      <c r="A29" s="153" t="s">
        <v>1306</v>
      </c>
      <c r="B29" s="180"/>
      <c r="C29" s="182">
        <v>50000</v>
      </c>
      <c r="D29" s="182">
        <v>50000</v>
      </c>
      <c r="E29" s="179">
        <f t="shared" si="0"/>
        <v>100</v>
      </c>
      <c r="F29" s="183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5"/>
      <c r="CR29" s="145"/>
      <c r="CS29" s="145"/>
      <c r="CT29" s="145"/>
      <c r="CU29" s="145"/>
      <c r="CV29" s="145"/>
      <c r="CW29" s="145"/>
      <c r="CX29" s="145"/>
      <c r="CY29" s="145"/>
      <c r="CZ29" s="145"/>
      <c r="DA29" s="145"/>
      <c r="DB29" s="145"/>
      <c r="DC29" s="145"/>
      <c r="DD29" s="145"/>
      <c r="DE29" s="145"/>
      <c r="DF29" s="145"/>
      <c r="DG29" s="145"/>
      <c r="DH29" s="145"/>
      <c r="DI29" s="145"/>
      <c r="DJ29" s="145"/>
      <c r="DK29" s="145"/>
      <c r="DL29" s="145"/>
      <c r="DM29" s="145"/>
      <c r="DN29" s="145"/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5"/>
      <c r="FF29" s="145"/>
      <c r="FG29" s="145"/>
      <c r="FH29" s="145"/>
      <c r="FI29" s="145"/>
      <c r="FJ29" s="145"/>
      <c r="FK29" s="145"/>
      <c r="FL29" s="145"/>
      <c r="FM29" s="145"/>
      <c r="FN29" s="145"/>
      <c r="FO29" s="145"/>
    </row>
    <row r="30" spans="1:171" s="136" customFormat="1" ht="23.25" customHeight="1">
      <c r="A30" s="154" t="s">
        <v>1307</v>
      </c>
      <c r="B30" s="186"/>
      <c r="C30" s="188"/>
      <c r="D30" s="188"/>
      <c r="E30" s="179"/>
      <c r="F30" s="189"/>
      <c r="G30" s="145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49"/>
      <c r="DO30" s="149"/>
      <c r="DP30" s="149"/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49"/>
      <c r="EB30" s="149"/>
      <c r="EC30" s="149"/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49"/>
      <c r="EO30" s="149"/>
      <c r="EP30" s="149"/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49"/>
      <c r="FB30" s="149"/>
      <c r="FC30" s="149"/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49"/>
      <c r="FO30" s="149"/>
    </row>
    <row r="31" spans="1:171" s="136" customFormat="1" ht="23.25" customHeight="1">
      <c r="A31" s="154" t="s">
        <v>1308</v>
      </c>
      <c r="B31" s="186"/>
      <c r="C31" s="122"/>
      <c r="D31" s="122"/>
      <c r="E31" s="179"/>
      <c r="F31" s="155"/>
      <c r="G31" s="145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9"/>
      <c r="ED31" s="149"/>
      <c r="EE31" s="149"/>
      <c r="EF31" s="149"/>
      <c r="EG31" s="149"/>
      <c r="EH31" s="149"/>
      <c r="EI31" s="149"/>
      <c r="EJ31" s="149"/>
      <c r="EK31" s="149"/>
      <c r="EL31" s="149"/>
      <c r="EM31" s="149"/>
      <c r="EN31" s="149"/>
      <c r="EO31" s="149"/>
      <c r="EP31" s="149"/>
      <c r="EQ31" s="149"/>
      <c r="ER31" s="149"/>
      <c r="ES31" s="149"/>
      <c r="ET31" s="149"/>
      <c r="EU31" s="149"/>
      <c r="EV31" s="149"/>
      <c r="EW31" s="149"/>
      <c r="EX31" s="149"/>
      <c r="EY31" s="149"/>
      <c r="EZ31" s="149"/>
      <c r="FA31" s="149"/>
      <c r="FB31" s="149"/>
      <c r="FC31" s="149"/>
      <c r="FD31" s="149"/>
      <c r="FE31" s="149"/>
      <c r="FF31" s="149"/>
      <c r="FG31" s="149"/>
      <c r="FH31" s="149"/>
      <c r="FI31" s="149"/>
      <c r="FJ31" s="149"/>
      <c r="FK31" s="149"/>
      <c r="FL31" s="149"/>
      <c r="FM31" s="149"/>
      <c r="FN31" s="149"/>
      <c r="FO31" s="149"/>
    </row>
    <row r="32" spans="1:171" s="136" customFormat="1" ht="23.25" customHeight="1">
      <c r="A32" s="154" t="s">
        <v>1309</v>
      </c>
      <c r="B32" s="188">
        <f>SUM(B33:B34)</f>
        <v>1495</v>
      </c>
      <c r="C32" s="188">
        <f>SUM(C33:C34)</f>
        <v>51756</v>
      </c>
      <c r="D32" s="188">
        <f>SUM(D33:D34)</f>
        <v>51719</v>
      </c>
      <c r="E32" s="179">
        <f t="shared" si="0"/>
        <v>99.93</v>
      </c>
      <c r="F32" s="186"/>
      <c r="G32" s="145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  <c r="DI32" s="149"/>
      <c r="DJ32" s="149"/>
      <c r="DK32" s="149"/>
      <c r="DL32" s="149"/>
      <c r="DM32" s="149"/>
      <c r="DN32" s="149"/>
      <c r="DO32" s="149"/>
      <c r="DP32" s="149"/>
      <c r="DQ32" s="149"/>
      <c r="DR32" s="149"/>
      <c r="DS32" s="149"/>
      <c r="DT32" s="149"/>
      <c r="DU32" s="149"/>
      <c r="DV32" s="149"/>
      <c r="DW32" s="149"/>
      <c r="DX32" s="149"/>
      <c r="DY32" s="149"/>
      <c r="DZ32" s="149"/>
      <c r="EA32" s="149"/>
      <c r="EB32" s="149"/>
      <c r="EC32" s="149"/>
      <c r="ED32" s="149"/>
      <c r="EE32" s="149"/>
      <c r="EF32" s="149"/>
      <c r="EG32" s="149"/>
      <c r="EH32" s="149"/>
      <c r="EI32" s="149"/>
      <c r="EJ32" s="149"/>
      <c r="EK32" s="149"/>
      <c r="EL32" s="149"/>
      <c r="EM32" s="149"/>
      <c r="EN32" s="149"/>
      <c r="EO32" s="149"/>
      <c r="EP32" s="149"/>
      <c r="EQ32" s="149"/>
      <c r="ER32" s="149"/>
      <c r="ES32" s="149"/>
      <c r="ET32" s="149"/>
      <c r="EU32" s="149"/>
      <c r="EV32" s="149"/>
      <c r="EW32" s="149"/>
      <c r="EX32" s="149"/>
      <c r="EY32" s="149"/>
      <c r="EZ32" s="149"/>
      <c r="FA32" s="149"/>
      <c r="FB32" s="149"/>
      <c r="FC32" s="149"/>
      <c r="FD32" s="149"/>
      <c r="FE32" s="149"/>
      <c r="FF32" s="149"/>
      <c r="FG32" s="149"/>
      <c r="FH32" s="149"/>
      <c r="FI32" s="149"/>
      <c r="FJ32" s="149"/>
      <c r="FK32" s="149"/>
      <c r="FL32" s="149"/>
      <c r="FM32" s="149"/>
      <c r="FN32" s="149"/>
      <c r="FO32" s="149"/>
    </row>
    <row r="33" spans="1:171" s="135" customFormat="1" ht="22.5" customHeight="1">
      <c r="A33" s="153" t="s">
        <v>1310</v>
      </c>
      <c r="B33" s="180"/>
      <c r="C33" s="163">
        <v>44800</v>
      </c>
      <c r="D33" s="163">
        <v>44800</v>
      </c>
      <c r="E33" s="179">
        <f t="shared" si="0"/>
        <v>100</v>
      </c>
      <c r="F33" s="147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  <c r="CX33" s="145"/>
      <c r="CY33" s="145"/>
      <c r="CZ33" s="145"/>
      <c r="DA33" s="145"/>
      <c r="DB33" s="145"/>
      <c r="DC33" s="145"/>
      <c r="DD33" s="145"/>
      <c r="DE33" s="145"/>
      <c r="DF33" s="145"/>
      <c r="DG33" s="145"/>
      <c r="DH33" s="145"/>
      <c r="DI33" s="145"/>
      <c r="DJ33" s="145"/>
      <c r="DK33" s="145"/>
      <c r="DL33" s="145"/>
      <c r="DM33" s="145"/>
      <c r="DN33" s="145"/>
      <c r="DO33" s="145"/>
      <c r="DP33" s="145"/>
      <c r="DQ33" s="145"/>
      <c r="DR33" s="145"/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/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/>
      <c r="EO33" s="145"/>
      <c r="EP33" s="145"/>
      <c r="EQ33" s="145"/>
      <c r="ER33" s="145"/>
      <c r="ES33" s="145"/>
      <c r="ET33" s="145"/>
      <c r="EU33" s="145"/>
      <c r="EV33" s="145"/>
      <c r="EW33" s="145"/>
      <c r="EX33" s="145"/>
      <c r="EY33" s="145"/>
      <c r="EZ33" s="145"/>
      <c r="FA33" s="145"/>
      <c r="FB33" s="145"/>
      <c r="FC33" s="145"/>
      <c r="FD33" s="145"/>
      <c r="FE33" s="145"/>
      <c r="FF33" s="145"/>
      <c r="FG33" s="145"/>
      <c r="FH33" s="145"/>
      <c r="FI33" s="145"/>
      <c r="FJ33" s="145"/>
      <c r="FK33" s="145"/>
      <c r="FL33" s="145"/>
      <c r="FM33" s="145"/>
      <c r="FN33" s="145"/>
      <c r="FO33" s="145"/>
    </row>
    <row r="34" spans="1:171" s="135" customFormat="1" ht="21.75" customHeight="1">
      <c r="A34" s="153" t="s">
        <v>1311</v>
      </c>
      <c r="B34" s="180">
        <v>1495</v>
      </c>
      <c r="C34" s="163">
        <f>37+6919</f>
        <v>6956</v>
      </c>
      <c r="D34" s="163">
        <v>6919</v>
      </c>
      <c r="E34" s="179">
        <f t="shared" si="0"/>
        <v>99.47</v>
      </c>
      <c r="F34" s="147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5"/>
      <c r="DE34" s="145"/>
      <c r="DF34" s="145"/>
      <c r="DG34" s="145"/>
      <c r="DH34" s="145"/>
      <c r="DI34" s="145"/>
      <c r="DJ34" s="145"/>
      <c r="DK34" s="145"/>
      <c r="DL34" s="145"/>
      <c r="DM34" s="145"/>
      <c r="DN34" s="145"/>
      <c r="DO34" s="145"/>
      <c r="DP34" s="145"/>
      <c r="DQ34" s="145"/>
      <c r="DR34" s="145"/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/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/>
      <c r="EO34" s="145"/>
      <c r="EP34" s="145"/>
      <c r="EQ34" s="145"/>
      <c r="ER34" s="145"/>
      <c r="ES34" s="145"/>
      <c r="ET34" s="145"/>
      <c r="EU34" s="145"/>
      <c r="EV34" s="145"/>
      <c r="EW34" s="145"/>
      <c r="EX34" s="145"/>
      <c r="EY34" s="145"/>
      <c r="EZ34" s="145"/>
      <c r="FA34" s="145"/>
      <c r="FB34" s="145"/>
      <c r="FC34" s="145"/>
      <c r="FD34" s="145"/>
      <c r="FE34" s="145"/>
      <c r="FF34" s="145"/>
      <c r="FG34" s="145"/>
      <c r="FH34" s="145"/>
      <c r="FI34" s="145"/>
      <c r="FJ34" s="145"/>
      <c r="FK34" s="145"/>
      <c r="FL34" s="145"/>
      <c r="FM34" s="145"/>
      <c r="FN34" s="145"/>
      <c r="FO34" s="145"/>
    </row>
    <row r="35" spans="1:171" s="136" customFormat="1" ht="22.5" customHeight="1">
      <c r="A35" s="154" t="s">
        <v>1312</v>
      </c>
      <c r="B35" s="186">
        <v>3925</v>
      </c>
      <c r="C35" s="190">
        <v>5421</v>
      </c>
      <c r="D35" s="190">
        <v>5421</v>
      </c>
      <c r="E35" s="179">
        <f t="shared" si="0"/>
        <v>100</v>
      </c>
      <c r="F35" s="155"/>
      <c r="G35" s="145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49"/>
      <c r="DO35" s="149"/>
      <c r="DP35" s="149"/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49"/>
      <c r="EO35" s="149"/>
      <c r="EP35" s="149"/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49"/>
      <c r="FB35" s="149"/>
      <c r="FC35" s="149"/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49"/>
      <c r="FO35" s="149"/>
    </row>
    <row r="36" spans="1:171" s="136" customFormat="1" ht="21" customHeight="1">
      <c r="A36" s="154" t="s">
        <v>1313</v>
      </c>
      <c r="B36" s="186"/>
      <c r="C36" s="190">
        <v>102</v>
      </c>
      <c r="D36" s="190">
        <v>102</v>
      </c>
      <c r="E36" s="179">
        <f t="shared" si="0"/>
        <v>100</v>
      </c>
      <c r="F36" s="155"/>
      <c r="G36" s="145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  <c r="DI36" s="149"/>
      <c r="DJ36" s="149"/>
      <c r="DK36" s="149"/>
      <c r="DL36" s="149"/>
      <c r="DM36" s="149"/>
      <c r="DN36" s="149"/>
      <c r="DO36" s="149"/>
      <c r="DP36" s="149"/>
      <c r="DQ36" s="149"/>
      <c r="DR36" s="149"/>
      <c r="DS36" s="149"/>
      <c r="DT36" s="149"/>
      <c r="DU36" s="149"/>
      <c r="DV36" s="149"/>
      <c r="DW36" s="149"/>
      <c r="DX36" s="149"/>
      <c r="DY36" s="149"/>
      <c r="DZ36" s="149"/>
      <c r="EA36" s="149"/>
      <c r="EB36" s="149"/>
      <c r="EC36" s="149"/>
      <c r="ED36" s="149"/>
      <c r="EE36" s="149"/>
      <c r="EF36" s="149"/>
      <c r="EG36" s="149"/>
      <c r="EH36" s="149"/>
      <c r="EI36" s="149"/>
      <c r="EJ36" s="149"/>
      <c r="EK36" s="149"/>
      <c r="EL36" s="149"/>
      <c r="EM36" s="149"/>
      <c r="EN36" s="149"/>
      <c r="EO36" s="149"/>
      <c r="EP36" s="149"/>
      <c r="EQ36" s="149"/>
      <c r="ER36" s="149"/>
      <c r="ES36" s="149"/>
      <c r="ET36" s="149"/>
      <c r="EU36" s="149"/>
      <c r="EV36" s="149"/>
      <c r="EW36" s="149"/>
      <c r="EX36" s="149"/>
      <c r="EY36" s="149"/>
      <c r="EZ36" s="149"/>
      <c r="FA36" s="149"/>
      <c r="FB36" s="149"/>
      <c r="FC36" s="149"/>
      <c r="FD36" s="149"/>
      <c r="FE36" s="149"/>
      <c r="FF36" s="149"/>
      <c r="FG36" s="149"/>
      <c r="FH36" s="149"/>
      <c r="FI36" s="149"/>
      <c r="FJ36" s="149"/>
      <c r="FK36" s="149"/>
      <c r="FL36" s="149"/>
      <c r="FM36" s="149"/>
      <c r="FN36" s="149"/>
      <c r="FO36" s="149"/>
    </row>
    <row r="37" spans="1:171" s="136" customFormat="1" ht="21" customHeight="1">
      <c r="A37" s="154" t="s">
        <v>1314</v>
      </c>
      <c r="B37" s="186"/>
      <c r="C37" s="190">
        <v>14400</v>
      </c>
      <c r="D37" s="190">
        <v>14400</v>
      </c>
      <c r="E37" s="179"/>
      <c r="F37" s="155"/>
      <c r="G37" s="145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  <c r="DI37" s="149"/>
      <c r="DJ37" s="149"/>
      <c r="DK37" s="149"/>
      <c r="DL37" s="149"/>
      <c r="DM37" s="149"/>
      <c r="DN37" s="149"/>
      <c r="DO37" s="149"/>
      <c r="DP37" s="149"/>
      <c r="DQ37" s="149"/>
      <c r="DR37" s="149"/>
      <c r="DS37" s="149"/>
      <c r="DT37" s="149"/>
      <c r="DU37" s="149"/>
      <c r="DV37" s="149"/>
      <c r="DW37" s="149"/>
      <c r="DX37" s="149"/>
      <c r="DY37" s="149"/>
      <c r="DZ37" s="149"/>
      <c r="EA37" s="149"/>
      <c r="EB37" s="149"/>
      <c r="EC37" s="149"/>
      <c r="ED37" s="149"/>
      <c r="EE37" s="149"/>
      <c r="EF37" s="149"/>
      <c r="EG37" s="149"/>
      <c r="EH37" s="149"/>
      <c r="EI37" s="149"/>
      <c r="EJ37" s="149"/>
      <c r="EK37" s="149"/>
      <c r="EL37" s="149"/>
      <c r="EM37" s="149"/>
      <c r="EN37" s="149"/>
      <c r="EO37" s="149"/>
      <c r="EP37" s="149"/>
      <c r="EQ37" s="149"/>
      <c r="ER37" s="149"/>
      <c r="ES37" s="149"/>
      <c r="ET37" s="149"/>
      <c r="EU37" s="149"/>
      <c r="EV37" s="149"/>
      <c r="EW37" s="149"/>
      <c r="EX37" s="149"/>
      <c r="EY37" s="149"/>
      <c r="EZ37" s="149"/>
      <c r="FA37" s="149"/>
      <c r="FB37" s="149"/>
      <c r="FC37" s="149"/>
      <c r="FD37" s="149"/>
      <c r="FE37" s="149"/>
      <c r="FF37" s="149"/>
      <c r="FG37" s="149"/>
      <c r="FH37" s="149"/>
      <c r="FI37" s="149"/>
      <c r="FJ37" s="149"/>
      <c r="FK37" s="149"/>
      <c r="FL37" s="149"/>
      <c r="FM37" s="149"/>
      <c r="FN37" s="149"/>
      <c r="FO37" s="149"/>
    </row>
    <row r="38" spans="1:171" s="135" customFormat="1" ht="21" customHeight="1">
      <c r="A38" s="78" t="s">
        <v>1315</v>
      </c>
      <c r="B38" s="124">
        <f>B36+B35+B32+B31+B30+B27+B24+B12+B11+B8+B5</f>
        <v>98884</v>
      </c>
      <c r="C38" s="124">
        <f>C36+C35+C32+C31+C30+C27+C24+C12+C11+C8+C5+C37</f>
        <v>188153</v>
      </c>
      <c r="D38" s="124">
        <f>D36+D35+D32+D31+D30+D27+D24+D12+D11+D8+D5+D37</f>
        <v>186866</v>
      </c>
      <c r="E38" s="179">
        <f t="shared" si="0"/>
        <v>99.32</v>
      </c>
      <c r="F38" s="191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  <c r="CX38" s="145"/>
      <c r="CY38" s="145"/>
      <c r="CZ38" s="145"/>
      <c r="DA38" s="145"/>
      <c r="DB38" s="145"/>
      <c r="DC38" s="145"/>
      <c r="DD38" s="145"/>
      <c r="DE38" s="145"/>
      <c r="DF38" s="145"/>
      <c r="DG38" s="145"/>
      <c r="DH38" s="145"/>
      <c r="DI38" s="145"/>
      <c r="DJ38" s="145"/>
      <c r="DK38" s="145"/>
      <c r="DL38" s="145"/>
      <c r="DM38" s="145"/>
      <c r="DN38" s="145"/>
      <c r="DO38" s="145"/>
      <c r="DP38" s="145"/>
      <c r="DQ38" s="145"/>
      <c r="DR38" s="145"/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/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/>
      <c r="EO38" s="145"/>
      <c r="EP38" s="145"/>
      <c r="EQ38" s="145"/>
      <c r="ER38" s="145"/>
      <c r="ES38" s="145"/>
      <c r="ET38" s="145"/>
      <c r="EU38" s="145"/>
      <c r="EV38" s="145"/>
      <c r="EW38" s="145"/>
      <c r="EX38" s="145"/>
      <c r="EY38" s="145"/>
      <c r="EZ38" s="145"/>
      <c r="FA38" s="145"/>
      <c r="FB38" s="145"/>
      <c r="FC38" s="145"/>
      <c r="FD38" s="145"/>
      <c r="FE38" s="145"/>
      <c r="FF38" s="145"/>
      <c r="FG38" s="145"/>
      <c r="FH38" s="145"/>
      <c r="FI38" s="145"/>
      <c r="FJ38" s="145"/>
      <c r="FK38" s="145"/>
      <c r="FL38" s="145"/>
      <c r="FM38" s="145"/>
      <c r="FN38" s="145"/>
      <c r="FO38" s="145"/>
    </row>
    <row r="39" ht="14.25">
      <c r="G39" s="145"/>
    </row>
  </sheetData>
  <sheetProtection/>
  <mergeCells count="2">
    <mergeCell ref="A2:F2"/>
    <mergeCell ref="E3:F3"/>
  </mergeCells>
  <printOptions horizontalCentered="1"/>
  <pageMargins left="0.7874015748031497" right="0.7086614173228347" top="0.7874015748031497" bottom="0.7086614173228347" header="0.4330708661417323" footer="0.3937007874015748"/>
  <pageSetup fitToWidth="0" fitToHeight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康薰予</dc:creator>
  <cp:keywords/>
  <dc:description/>
  <cp:lastModifiedBy>Administrator</cp:lastModifiedBy>
  <cp:lastPrinted>2021-05-28T10:39:06Z</cp:lastPrinted>
  <dcterms:created xsi:type="dcterms:W3CDTF">2018-08-23T01:58:00Z</dcterms:created>
  <dcterms:modified xsi:type="dcterms:W3CDTF">2021-05-31T14:09:55Z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D5ECF91561D641D89AD489BF723764C2</vt:lpwstr>
  </property>
</Properties>
</file>