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firstSheet="1" activeTab="3"/>
  </bookViews>
  <sheets>
    <sheet name="附表1 成本核定审核总表" sheetId="1" r:id="rId1"/>
    <sheet name="附表1-1  通江祥瑞公共运输有限公司" sheetId="2" r:id="rId2"/>
    <sheet name="附表1-2  通江诺宇出租汽车有限公司" sheetId="3" r:id="rId3"/>
    <sheet name="附表1-3  通江县金麒麟出租汽车有限责任公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'附表1-1  通江祥瑞公共运输有限公司'!$1:$4</definedName>
    <definedName name="_xlnm.Print_Titles" localSheetId="2">'附表1-2  通江诺宇出租汽车有限公司'!$1:$4</definedName>
    <definedName name="_xlnm.Print_Titles" localSheetId="3">'附表1-3  通江县金麒麟出租汽车有限责任公司'!$1:$4</definedName>
    <definedName name="_xlnm.Print_Titles" localSheetId="0">'附表1 成本核定审核总表'!$1:$4</definedName>
    <definedName name="_xlnm.Print_Area" localSheetId="0">'附表1 成本核定审核总表'!$A$1:$M$47</definedName>
  </definedNames>
  <calcPr fullCalcOnLoad="1"/>
</workbook>
</file>

<file path=xl/sharedStrings.xml><?xml version="1.0" encoding="utf-8"?>
<sst xmlns="http://schemas.openxmlformats.org/spreadsheetml/2006/main" count="504" uniqueCount="172">
  <si>
    <t>附表</t>
  </si>
  <si>
    <t>通江县客运出租汽车单车运营定价成本核定总表</t>
  </si>
  <si>
    <t>项目（单位）</t>
  </si>
  <si>
    <t>栏次及关系</t>
  </si>
  <si>
    <r>
      <t>2021</t>
    </r>
    <r>
      <rPr>
        <b/>
        <sz val="11"/>
        <color indexed="8"/>
        <rFont val="宋体"/>
        <family val="0"/>
      </rPr>
      <t>年</t>
    </r>
  </si>
  <si>
    <r>
      <t>2020</t>
    </r>
    <r>
      <rPr>
        <b/>
        <sz val="11"/>
        <color indexed="8"/>
        <rFont val="宋体"/>
        <family val="0"/>
      </rPr>
      <t>年</t>
    </r>
  </si>
  <si>
    <r>
      <t>2019</t>
    </r>
    <r>
      <rPr>
        <b/>
        <sz val="11"/>
        <color indexed="8"/>
        <rFont val="宋体"/>
        <family val="0"/>
      </rPr>
      <t>年</t>
    </r>
  </si>
  <si>
    <r>
      <t>2019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rial Narrow"/>
        <family val="2"/>
      </rPr>
      <t>-2021</t>
    </r>
    <r>
      <rPr>
        <b/>
        <sz val="11"/>
        <color indexed="8"/>
        <rFont val="宋体"/>
        <family val="0"/>
      </rPr>
      <t>年</t>
    </r>
  </si>
  <si>
    <t>备注</t>
  </si>
  <si>
    <t>上报数</t>
  </si>
  <si>
    <t>核定数</t>
  </si>
  <si>
    <t>核增核减合计数</t>
  </si>
  <si>
    <t>上报平均数</t>
  </si>
  <si>
    <t>核增核减平均数</t>
  </si>
  <si>
    <t>审核核定数</t>
  </si>
  <si>
    <t>一、营运出租车数量（辆）</t>
  </si>
  <si>
    <t>B1</t>
  </si>
  <si>
    <t>二、年行驶里程（公里）</t>
  </si>
  <si>
    <t>B2=B3</t>
  </si>
  <si>
    <t>除2020年度因疫情原因全年按267天运营外，其余各年度每年按317天（每月休息4天），每车每天两班，每车两名驾驶员计算</t>
  </si>
  <si>
    <t xml:space="preserve"> （一）年行驶里程（公里）</t>
  </si>
  <si>
    <t>B3</t>
  </si>
  <si>
    <t>日均行驶里程*全年运行天数</t>
  </si>
  <si>
    <t xml:space="preserve"> （二）日行驶里程（公里）</t>
  </si>
  <si>
    <t>B4</t>
  </si>
  <si>
    <t>电话抽查核实</t>
  </si>
  <si>
    <t xml:space="preserve"> （三）里程有效使用率（%）</t>
  </si>
  <si>
    <t>B5</t>
  </si>
  <si>
    <t xml:space="preserve"> （四）年载客行驶里程（公里）</t>
  </si>
  <si>
    <t>B6=B3*B5</t>
  </si>
  <si>
    <t>三、日均载客次数（次/日）</t>
  </si>
  <si>
    <t>B7</t>
  </si>
  <si>
    <t>电话抽查核实统计</t>
  </si>
  <si>
    <t>四、次均行驶里程（公里/次）</t>
  </si>
  <si>
    <t>B8=B2/B7/317</t>
  </si>
  <si>
    <t>含空载行驶里程</t>
  </si>
  <si>
    <t>五、平均实载率（%）</t>
  </si>
  <si>
    <t>B9</t>
  </si>
  <si>
    <t>六、年收入（元）</t>
  </si>
  <si>
    <t>B10</t>
  </si>
  <si>
    <t>七、财政补贴收入（元）</t>
  </si>
  <si>
    <t>B11=∑B(12:14)</t>
  </si>
  <si>
    <t xml:space="preserve">    其中：1、燃油补助费</t>
  </si>
  <si>
    <t>B12</t>
  </si>
  <si>
    <t xml:space="preserve">          2、保险补助费</t>
  </si>
  <si>
    <t>B13</t>
  </si>
  <si>
    <t xml:space="preserve">          3、其他补助费</t>
  </si>
  <si>
    <t>B14</t>
  </si>
  <si>
    <t>八、直接运营费用（元）</t>
  </si>
  <si>
    <t>B15=B16+B19+∑B(21:25)+B31</t>
  </si>
  <si>
    <t xml:space="preserve"> （一）驾驶员薪酬</t>
  </si>
  <si>
    <t>B16=∑B(17:18)</t>
  </si>
  <si>
    <t>参照巴中市2019年度、2020年度及2021年度灵活就业人员养老保险缴费档次最低标准购买社保</t>
  </si>
  <si>
    <t xml:space="preserve">    其中：1、工资</t>
  </si>
  <si>
    <t>B17</t>
  </si>
  <si>
    <t>每车两名驾驶员</t>
  </si>
  <si>
    <t xml:space="preserve">          2、社会保障费</t>
  </si>
  <si>
    <t>B18</t>
  </si>
  <si>
    <t xml:space="preserve"> （二）车辆折旧费</t>
  </si>
  <si>
    <t>B19</t>
  </si>
  <si>
    <t>残值率按3%确定，车辆使用年限按照6年计算</t>
  </si>
  <si>
    <t xml:space="preserve">       折旧年限</t>
  </si>
  <si>
    <t>B20</t>
  </si>
  <si>
    <t xml:space="preserve"> （三）车辆保险费</t>
  </si>
  <si>
    <t>B21</t>
  </si>
  <si>
    <t>据实核定</t>
  </si>
  <si>
    <t xml:space="preserve"> （四）行车燃料费</t>
  </si>
  <si>
    <t>B22</t>
  </si>
  <si>
    <t>以每公里平均油费乘以年均行驶里程计算</t>
  </si>
  <si>
    <t xml:space="preserve"> （五）车辆修理费</t>
  </si>
  <si>
    <t>B23</t>
  </si>
  <si>
    <t>参考网上查询类似项目政务信息公告公示内容，车辆年均修理费一般不得超过购车款的15%。</t>
  </si>
  <si>
    <t xml:space="preserve"> （六）车辆保养费</t>
  </si>
  <si>
    <t>B24</t>
  </si>
  <si>
    <t>二级维护检测支出、车辆保养费</t>
  </si>
  <si>
    <t xml:space="preserve"> （七）车辆规费</t>
  </si>
  <si>
    <t>B25=∑B(26:30)</t>
  </si>
  <si>
    <t xml:space="preserve">    其中：1、计价器检测费</t>
  </si>
  <si>
    <t>B26</t>
  </si>
  <si>
    <t xml:space="preserve">          2、机动车年审费</t>
  </si>
  <si>
    <t>B27</t>
  </si>
  <si>
    <t xml:space="preserve">          3、车辆监控平台费</t>
  </si>
  <si>
    <t>B28</t>
  </si>
  <si>
    <t xml:space="preserve">          4、车辆上检费</t>
  </si>
  <si>
    <t>B29</t>
  </si>
  <si>
    <t xml:space="preserve">          5、其他费用</t>
  </si>
  <si>
    <t>B30</t>
  </si>
  <si>
    <t xml:space="preserve"> （八）其它运营费用</t>
  </si>
  <si>
    <t>B31</t>
  </si>
  <si>
    <t>九、税费支出（元）</t>
  </si>
  <si>
    <t>B32=∑B(33:37)</t>
  </si>
  <si>
    <t xml:space="preserve">  （一）经营权使用费分摊</t>
  </si>
  <si>
    <t>B33</t>
  </si>
  <si>
    <t xml:space="preserve">  （二）安全管理费</t>
  </si>
  <si>
    <t>B34</t>
  </si>
  <si>
    <t xml:space="preserve">  （三）出租汽车行业协会会费</t>
  </si>
  <si>
    <t>B35</t>
  </si>
  <si>
    <t xml:space="preserve">  （四）工会经费</t>
  </si>
  <si>
    <t>B36</t>
  </si>
  <si>
    <t xml:space="preserve">  （五）其他费用</t>
  </si>
  <si>
    <t>B37</t>
  </si>
  <si>
    <t>十、利息支出（元）</t>
  </si>
  <si>
    <t>B38</t>
  </si>
  <si>
    <t>十一、定价总成本（元）</t>
  </si>
  <si>
    <t>B39=B15+B32+B38</t>
  </si>
  <si>
    <t>定价总成本=直接运营成本+税费支出+利息支出</t>
  </si>
  <si>
    <t>十二、扣减财政补助收入后年运营总成本</t>
  </si>
  <si>
    <t>B40</t>
  </si>
  <si>
    <t>十三、单位载客公里定价成本（元/公里）</t>
  </si>
  <si>
    <t>B41=B40/B2</t>
  </si>
  <si>
    <t>定价总成本÷年行驶里程</t>
  </si>
  <si>
    <t>十四、单车运营车次定价成本（元/次）</t>
  </si>
  <si>
    <t>B42=B41*B8</t>
  </si>
  <si>
    <t>含空载行驶成本</t>
  </si>
  <si>
    <t>注：1.本表中的“上报数、核定数、核增核减合计数”均为申报单位平均数；“上报平均数”为申报单位2019年至2021年三个年度平均数；“审核核定数”为申报单位2019年至2021年三个年度审核核定平均数；
    2.附表1-1、附表1-2、附表1-3数据来源为各申报单位核定汇总表。</t>
  </si>
  <si>
    <t>附表1-1</t>
  </si>
  <si>
    <t>通江祥瑞公共运输有限公司——客运出租汽车单车运营定价成本核定汇总表</t>
  </si>
  <si>
    <r>
      <t>2021</t>
    </r>
    <r>
      <rPr>
        <b/>
        <sz val="11"/>
        <rFont val="宋体"/>
        <family val="0"/>
      </rPr>
      <t>年</t>
    </r>
  </si>
  <si>
    <r>
      <t>2020</t>
    </r>
    <r>
      <rPr>
        <b/>
        <sz val="11"/>
        <rFont val="宋体"/>
        <family val="0"/>
      </rPr>
      <t>年</t>
    </r>
  </si>
  <si>
    <r>
      <t>2019</t>
    </r>
    <r>
      <rPr>
        <b/>
        <sz val="11"/>
        <rFont val="宋体"/>
        <family val="0"/>
      </rPr>
      <t>年</t>
    </r>
  </si>
  <si>
    <r>
      <t>2019</t>
    </r>
    <r>
      <rPr>
        <b/>
        <sz val="11"/>
        <rFont val="宋体"/>
        <family val="0"/>
      </rPr>
      <t>年</t>
    </r>
    <r>
      <rPr>
        <b/>
        <sz val="11"/>
        <rFont val="Arial Narrow"/>
        <family val="2"/>
      </rPr>
      <t>-2021</t>
    </r>
    <r>
      <rPr>
        <b/>
        <sz val="11"/>
        <rFont val="宋体"/>
        <family val="0"/>
      </rPr>
      <t>年</t>
    </r>
  </si>
  <si>
    <t>审核平均数</t>
  </si>
  <si>
    <t>祥瑞以车辆排量均为1.6升，年平均天数按365天计算</t>
  </si>
  <si>
    <t>参考网上查询类似项目政务信息公告公示内容，车辆年均修理费一般不得超过购车款的15%，诺宇车辆均是2017年购入，维修成本较高</t>
  </si>
  <si>
    <r>
      <t>附表</t>
    </r>
    <r>
      <rPr>
        <sz val="10"/>
        <rFont val="Arial Narrow"/>
        <family val="2"/>
      </rPr>
      <t>1-2</t>
    </r>
  </si>
  <si>
    <t>通江诺宇出租汽车有限公司——客运出租汽车单车运营定价成本核定汇总表</t>
  </si>
  <si>
    <r>
      <t>诺宇车辆排量均为</t>
    </r>
    <r>
      <rPr>
        <b/>
        <sz val="9"/>
        <rFont val="Arial Narrow"/>
        <family val="2"/>
      </rPr>
      <t>1.6</t>
    </r>
    <r>
      <rPr>
        <b/>
        <sz val="9"/>
        <rFont val="宋体"/>
        <family val="0"/>
      </rPr>
      <t>升，年平均天数按</t>
    </r>
    <r>
      <rPr>
        <b/>
        <sz val="9"/>
        <rFont val="Arial Narrow"/>
        <family val="2"/>
      </rPr>
      <t>365</t>
    </r>
    <r>
      <rPr>
        <b/>
        <sz val="9"/>
        <rFont val="宋体"/>
        <family val="0"/>
      </rPr>
      <t>天计算</t>
    </r>
  </si>
  <si>
    <r>
      <t>除</t>
    </r>
    <r>
      <rPr>
        <b/>
        <sz val="9"/>
        <rFont val="Arial Narrow"/>
        <family val="2"/>
      </rPr>
      <t>2020</t>
    </r>
    <r>
      <rPr>
        <b/>
        <sz val="9"/>
        <rFont val="宋体"/>
        <family val="0"/>
      </rPr>
      <t>年度因疫情原因全年按</t>
    </r>
    <r>
      <rPr>
        <b/>
        <sz val="9"/>
        <rFont val="Arial Narrow"/>
        <family val="2"/>
      </rPr>
      <t>267</t>
    </r>
    <r>
      <rPr>
        <b/>
        <sz val="9"/>
        <rFont val="宋体"/>
        <family val="0"/>
      </rPr>
      <t>天运营外，其余各年度每年按</t>
    </r>
    <r>
      <rPr>
        <b/>
        <sz val="9"/>
        <rFont val="Arial Narrow"/>
        <family val="2"/>
      </rPr>
      <t>317</t>
    </r>
    <r>
      <rPr>
        <b/>
        <sz val="9"/>
        <rFont val="宋体"/>
        <family val="0"/>
      </rPr>
      <t>天（每月休息</t>
    </r>
    <r>
      <rPr>
        <b/>
        <sz val="9"/>
        <rFont val="Arial Narrow"/>
        <family val="2"/>
      </rPr>
      <t>4</t>
    </r>
    <r>
      <rPr>
        <b/>
        <sz val="9"/>
        <rFont val="宋体"/>
        <family val="0"/>
      </rPr>
      <t>天），每车每天两班，每车两名驾驶员计算</t>
    </r>
  </si>
  <si>
    <r>
      <t xml:space="preserve"> </t>
    </r>
    <r>
      <rPr>
        <sz val="9"/>
        <rFont val="宋体"/>
        <family val="0"/>
      </rPr>
      <t>（一）年行驶里程（公里）</t>
    </r>
  </si>
  <si>
    <r>
      <t>日均行驶里程</t>
    </r>
    <r>
      <rPr>
        <sz val="9"/>
        <rFont val="Arial Narrow"/>
        <family val="2"/>
      </rPr>
      <t>*</t>
    </r>
    <r>
      <rPr>
        <sz val="9"/>
        <rFont val="宋体"/>
        <family val="0"/>
      </rPr>
      <t>全年运行天数</t>
    </r>
  </si>
  <si>
    <r>
      <t xml:space="preserve"> </t>
    </r>
    <r>
      <rPr>
        <sz val="9"/>
        <rFont val="宋体"/>
        <family val="0"/>
      </rPr>
      <t>（二）日行驶里程（公里）</t>
    </r>
  </si>
  <si>
    <r>
      <t xml:space="preserve"> </t>
    </r>
    <r>
      <rPr>
        <sz val="9"/>
        <rFont val="宋体"/>
        <family val="0"/>
      </rPr>
      <t>（三）里程有效使用率（</t>
    </r>
    <r>
      <rPr>
        <sz val="9"/>
        <rFont val="Arial Narrow"/>
        <family val="2"/>
      </rPr>
      <t>%</t>
    </r>
    <r>
      <rPr>
        <sz val="9"/>
        <rFont val="宋体"/>
        <family val="0"/>
      </rPr>
      <t>）</t>
    </r>
  </si>
  <si>
    <r>
      <t xml:space="preserve"> </t>
    </r>
    <r>
      <rPr>
        <sz val="9"/>
        <rFont val="宋体"/>
        <family val="0"/>
      </rPr>
      <t>（四）年载客行驶里程（公里）</t>
    </r>
  </si>
  <si>
    <r>
      <t>三、日均载客次数（次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日）</t>
    </r>
  </si>
  <si>
    <r>
      <t>四、次均行驶里程（公里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次）</t>
    </r>
  </si>
  <si>
    <r>
      <t>五、平均实载率（</t>
    </r>
    <r>
      <rPr>
        <b/>
        <sz val="9"/>
        <rFont val="Arial Narrow"/>
        <family val="2"/>
      </rPr>
      <t>%</t>
    </r>
    <r>
      <rPr>
        <b/>
        <sz val="9"/>
        <rFont val="宋体"/>
        <family val="0"/>
      </rPr>
      <t>）</t>
    </r>
  </si>
  <si>
    <r>
      <t xml:space="preserve">    </t>
    </r>
    <r>
      <rPr>
        <sz val="9"/>
        <rFont val="宋体"/>
        <family val="0"/>
      </rPr>
      <t>其中：</t>
    </r>
    <r>
      <rPr>
        <sz val="9"/>
        <rFont val="Arial Narrow"/>
        <family val="2"/>
      </rPr>
      <t>1</t>
    </r>
    <r>
      <rPr>
        <sz val="9"/>
        <rFont val="宋体"/>
        <family val="0"/>
      </rPr>
      <t>、燃油补助费</t>
    </r>
  </si>
  <si>
    <r>
      <t xml:space="preserve">          2</t>
    </r>
    <r>
      <rPr>
        <sz val="9"/>
        <rFont val="宋体"/>
        <family val="0"/>
      </rPr>
      <t>、保险补助费</t>
    </r>
  </si>
  <si>
    <r>
      <t xml:space="preserve">          3</t>
    </r>
    <r>
      <rPr>
        <sz val="9"/>
        <rFont val="宋体"/>
        <family val="0"/>
      </rPr>
      <t>、其他补助费</t>
    </r>
  </si>
  <si>
    <r>
      <t xml:space="preserve"> </t>
    </r>
    <r>
      <rPr>
        <sz val="9"/>
        <rFont val="宋体"/>
        <family val="0"/>
      </rPr>
      <t>（一）驾驶员薪酬</t>
    </r>
  </si>
  <si>
    <r>
      <t>参照巴中市</t>
    </r>
    <r>
      <rPr>
        <sz val="9"/>
        <rFont val="Arial Narrow"/>
        <family val="2"/>
      </rPr>
      <t>2019</t>
    </r>
    <r>
      <rPr>
        <sz val="9"/>
        <rFont val="宋体"/>
        <family val="0"/>
      </rPr>
      <t>年度、</t>
    </r>
    <r>
      <rPr>
        <sz val="9"/>
        <rFont val="Arial Narrow"/>
        <family val="2"/>
      </rPr>
      <t>2020</t>
    </r>
    <r>
      <rPr>
        <sz val="9"/>
        <rFont val="宋体"/>
        <family val="0"/>
      </rPr>
      <t>年度及</t>
    </r>
    <r>
      <rPr>
        <sz val="9"/>
        <rFont val="Arial Narrow"/>
        <family val="2"/>
      </rPr>
      <t>2021</t>
    </r>
    <r>
      <rPr>
        <sz val="9"/>
        <rFont val="宋体"/>
        <family val="0"/>
      </rPr>
      <t>年度灵活就业人员养老保险缴费档次最低标准购买社保</t>
    </r>
  </si>
  <si>
    <r>
      <t xml:space="preserve">    </t>
    </r>
    <r>
      <rPr>
        <sz val="9"/>
        <rFont val="宋体"/>
        <family val="0"/>
      </rPr>
      <t>其中：</t>
    </r>
    <r>
      <rPr>
        <sz val="9"/>
        <rFont val="Arial Narrow"/>
        <family val="2"/>
      </rPr>
      <t>1</t>
    </r>
    <r>
      <rPr>
        <sz val="9"/>
        <rFont val="宋体"/>
        <family val="0"/>
      </rPr>
      <t>、工资</t>
    </r>
  </si>
  <si>
    <r>
      <t xml:space="preserve">          2</t>
    </r>
    <r>
      <rPr>
        <sz val="9"/>
        <rFont val="宋体"/>
        <family val="0"/>
      </rPr>
      <t>、社会保障费</t>
    </r>
  </si>
  <si>
    <r>
      <t xml:space="preserve"> </t>
    </r>
    <r>
      <rPr>
        <sz val="9"/>
        <rFont val="宋体"/>
        <family val="0"/>
      </rPr>
      <t>（二）车辆折旧费</t>
    </r>
  </si>
  <si>
    <r>
      <t>残值率按</t>
    </r>
    <r>
      <rPr>
        <sz val="9"/>
        <rFont val="Arial Narrow"/>
        <family val="2"/>
      </rPr>
      <t>3%</t>
    </r>
    <r>
      <rPr>
        <sz val="9"/>
        <rFont val="宋体"/>
        <family val="0"/>
      </rPr>
      <t>确定，车辆使用年限按照</t>
    </r>
    <r>
      <rPr>
        <sz val="9"/>
        <rFont val="Arial Narrow"/>
        <family val="2"/>
      </rPr>
      <t>6</t>
    </r>
    <r>
      <rPr>
        <sz val="9"/>
        <rFont val="宋体"/>
        <family val="0"/>
      </rPr>
      <t>年计算</t>
    </r>
  </si>
  <si>
    <r>
      <t xml:space="preserve">       </t>
    </r>
    <r>
      <rPr>
        <sz val="9"/>
        <rFont val="宋体"/>
        <family val="0"/>
      </rPr>
      <t>折旧年限</t>
    </r>
  </si>
  <si>
    <r>
      <t xml:space="preserve"> </t>
    </r>
    <r>
      <rPr>
        <sz val="9"/>
        <rFont val="宋体"/>
        <family val="0"/>
      </rPr>
      <t>（三）车辆保险费</t>
    </r>
  </si>
  <si>
    <r>
      <t xml:space="preserve"> </t>
    </r>
    <r>
      <rPr>
        <sz val="9"/>
        <rFont val="宋体"/>
        <family val="0"/>
      </rPr>
      <t>（四）行车燃料费</t>
    </r>
  </si>
  <si>
    <r>
      <t xml:space="preserve"> </t>
    </r>
    <r>
      <rPr>
        <sz val="9"/>
        <rFont val="宋体"/>
        <family val="0"/>
      </rPr>
      <t>（五）车辆修理费</t>
    </r>
  </si>
  <si>
    <r>
      <t>参考网上查询类似项目政务信息公告公示内容，车辆年均修理费一般不得超过购车款的</t>
    </r>
    <r>
      <rPr>
        <sz val="9"/>
        <rFont val="Arial Narrow"/>
        <family val="2"/>
      </rPr>
      <t>15%</t>
    </r>
    <r>
      <rPr>
        <sz val="9"/>
        <rFont val="宋体"/>
        <family val="0"/>
      </rPr>
      <t>，诺宇车辆均是</t>
    </r>
    <r>
      <rPr>
        <sz val="9"/>
        <rFont val="Arial Narrow"/>
        <family val="2"/>
      </rPr>
      <t>2017</t>
    </r>
    <r>
      <rPr>
        <sz val="9"/>
        <rFont val="宋体"/>
        <family val="0"/>
      </rPr>
      <t>年购入，维修成本较高</t>
    </r>
  </si>
  <si>
    <r>
      <t xml:space="preserve"> </t>
    </r>
    <r>
      <rPr>
        <sz val="9"/>
        <rFont val="宋体"/>
        <family val="0"/>
      </rPr>
      <t>（六）车辆保养费</t>
    </r>
  </si>
  <si>
    <r>
      <t xml:space="preserve"> </t>
    </r>
    <r>
      <rPr>
        <sz val="9"/>
        <rFont val="宋体"/>
        <family val="0"/>
      </rPr>
      <t>（七）车辆规费</t>
    </r>
  </si>
  <si>
    <r>
      <t xml:space="preserve">    </t>
    </r>
    <r>
      <rPr>
        <sz val="9"/>
        <rFont val="宋体"/>
        <family val="0"/>
      </rPr>
      <t>其中：</t>
    </r>
    <r>
      <rPr>
        <sz val="9"/>
        <rFont val="Arial Narrow"/>
        <family val="2"/>
      </rPr>
      <t>1</t>
    </r>
    <r>
      <rPr>
        <sz val="9"/>
        <rFont val="宋体"/>
        <family val="0"/>
      </rPr>
      <t>、计价器检测费</t>
    </r>
  </si>
  <si>
    <r>
      <t xml:space="preserve">          2</t>
    </r>
    <r>
      <rPr>
        <sz val="9"/>
        <rFont val="宋体"/>
        <family val="0"/>
      </rPr>
      <t>、机动车年审费</t>
    </r>
  </si>
  <si>
    <r>
      <t xml:space="preserve">          3</t>
    </r>
    <r>
      <rPr>
        <sz val="9"/>
        <rFont val="宋体"/>
        <family val="0"/>
      </rPr>
      <t>、车辆监控平台费</t>
    </r>
  </si>
  <si>
    <r>
      <t xml:space="preserve">          4</t>
    </r>
    <r>
      <rPr>
        <sz val="9"/>
        <rFont val="宋体"/>
        <family val="0"/>
      </rPr>
      <t>、车辆上检费</t>
    </r>
  </si>
  <si>
    <r>
      <t xml:space="preserve">          5</t>
    </r>
    <r>
      <rPr>
        <sz val="9"/>
        <rFont val="宋体"/>
        <family val="0"/>
      </rPr>
      <t>、其他费用</t>
    </r>
  </si>
  <si>
    <r>
      <t xml:space="preserve"> </t>
    </r>
    <r>
      <rPr>
        <sz val="9"/>
        <rFont val="宋体"/>
        <family val="0"/>
      </rPr>
      <t>（八）其它运营费用</t>
    </r>
  </si>
  <si>
    <r>
      <t xml:space="preserve">  </t>
    </r>
    <r>
      <rPr>
        <sz val="9"/>
        <rFont val="宋体"/>
        <family val="0"/>
      </rPr>
      <t>（一）经营权使用费分摊</t>
    </r>
  </si>
  <si>
    <r>
      <t xml:space="preserve">  </t>
    </r>
    <r>
      <rPr>
        <sz val="9"/>
        <rFont val="宋体"/>
        <family val="0"/>
      </rPr>
      <t>（二）安全管理费</t>
    </r>
  </si>
  <si>
    <r>
      <t xml:space="preserve">  </t>
    </r>
    <r>
      <rPr>
        <sz val="9"/>
        <rFont val="宋体"/>
        <family val="0"/>
      </rPr>
      <t>（三）出租汽车行业协会会费</t>
    </r>
  </si>
  <si>
    <r>
      <t xml:space="preserve">  </t>
    </r>
    <r>
      <rPr>
        <sz val="9"/>
        <rFont val="宋体"/>
        <family val="0"/>
      </rPr>
      <t>（四）工会经费</t>
    </r>
  </si>
  <si>
    <r>
      <t xml:space="preserve">  </t>
    </r>
    <r>
      <rPr>
        <sz val="9"/>
        <rFont val="宋体"/>
        <family val="0"/>
      </rPr>
      <t>（五）其他费用</t>
    </r>
  </si>
  <si>
    <r>
      <t>定价总成本</t>
    </r>
    <r>
      <rPr>
        <b/>
        <sz val="9"/>
        <rFont val="Arial Narrow"/>
        <family val="2"/>
      </rPr>
      <t>=</t>
    </r>
    <r>
      <rPr>
        <b/>
        <sz val="9"/>
        <rFont val="宋体"/>
        <family val="0"/>
      </rPr>
      <t>直接运营成本</t>
    </r>
    <r>
      <rPr>
        <b/>
        <sz val="9"/>
        <rFont val="Arial Narrow"/>
        <family val="2"/>
      </rPr>
      <t>+</t>
    </r>
    <r>
      <rPr>
        <b/>
        <sz val="9"/>
        <rFont val="宋体"/>
        <family val="0"/>
      </rPr>
      <t>税费支出</t>
    </r>
    <r>
      <rPr>
        <b/>
        <sz val="9"/>
        <rFont val="Arial Narrow"/>
        <family val="2"/>
      </rPr>
      <t>+</t>
    </r>
    <r>
      <rPr>
        <b/>
        <sz val="9"/>
        <rFont val="宋体"/>
        <family val="0"/>
      </rPr>
      <t>利息支出</t>
    </r>
  </si>
  <si>
    <r>
      <t>十三、单位载客公里定价成本（元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公里）</t>
    </r>
  </si>
  <si>
    <r>
      <t>定价总成本</t>
    </r>
    <r>
      <rPr>
        <b/>
        <sz val="9"/>
        <rFont val="Arial Narrow"/>
        <family val="2"/>
      </rPr>
      <t>÷</t>
    </r>
    <r>
      <rPr>
        <b/>
        <sz val="9"/>
        <rFont val="宋体"/>
        <family val="0"/>
      </rPr>
      <t>年行驶里程</t>
    </r>
  </si>
  <si>
    <r>
      <t>十四、单车运营车次定价成本（元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次）</t>
    </r>
  </si>
  <si>
    <t>附表1-3</t>
  </si>
  <si>
    <t>通江县金麒麟出租汽车有限责任公司——客运出租汽车单车运营定价成本核定汇总表</t>
  </si>
  <si>
    <t>金麒麟车辆排量均为1.5升，年平均天数按365天计算</t>
  </si>
  <si>
    <t>参照巴中市2019年度、2020年度及2021年度灵活就业人员养老保险缴费档次60%标准购买社保，参照城镇灵活就业人员最低医保标准购买医保</t>
  </si>
  <si>
    <t>参考网上查询类似项目政务信息公告公示内容，车辆年均修理费一般不得超过购车款的15%，2020年及2019年未换新车前维修成本较高，均以购车款的15%核定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</si>
</sst>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4"/>
      <name val="方正小标宋简体"/>
      <family val="4"/>
    </font>
    <font>
      <b/>
      <sz val="11"/>
      <name val="宋体"/>
      <family val="0"/>
    </font>
    <font>
      <b/>
      <sz val="11"/>
      <name val="Arial Narrow"/>
      <family val="2"/>
    </font>
    <font>
      <b/>
      <sz val="9"/>
      <name val="宋体"/>
      <family val="0"/>
    </font>
    <font>
      <sz val="9"/>
      <name val="宋体"/>
      <family val="0"/>
    </font>
    <font>
      <sz val="11"/>
      <name val="Arial Narrow"/>
      <family val="2"/>
    </font>
    <font>
      <sz val="9"/>
      <name val="Arial Narrow"/>
      <family val="2"/>
    </font>
    <font>
      <sz val="16"/>
      <name val="Arial Narrow"/>
      <family val="2"/>
    </font>
    <font>
      <b/>
      <sz val="14"/>
      <name val="宋体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4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Arial Narrow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Arial Narrow"/>
      <family val="2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 Narrow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b/>
      <sz val="14"/>
      <color theme="1"/>
      <name val="方正小标宋简体"/>
      <family val="4"/>
    </font>
    <font>
      <b/>
      <sz val="11"/>
      <color theme="1"/>
      <name val="宋体"/>
      <family val="0"/>
    </font>
    <font>
      <b/>
      <sz val="11"/>
      <color theme="1"/>
      <name val="Arial Narrow"/>
      <family val="2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Arial Narrow"/>
      <family val="2"/>
    </font>
    <font>
      <b/>
      <sz val="9"/>
      <color rgb="FFFF0000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4" applyNumberFormat="0" applyAlignment="0" applyProtection="0"/>
    <xf numFmtId="0" fontId="54" fillId="4" borderId="5" applyNumberFormat="0" applyAlignment="0" applyProtection="0"/>
    <xf numFmtId="0" fontId="55" fillId="4" borderId="4" applyNumberFormat="0" applyAlignment="0" applyProtection="0"/>
    <xf numFmtId="0" fontId="56" fillId="5" borderId="6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wrapText="1"/>
    </xf>
    <xf numFmtId="176" fontId="6" fillId="0" borderId="12" xfId="0" applyNumberFormat="1" applyFont="1" applyFill="1" applyBorder="1" applyAlignment="1">
      <alignment horizontal="right" shrinkToFit="1"/>
    </xf>
    <xf numFmtId="0" fontId="66" fillId="0" borderId="12" xfId="0" applyFont="1" applyFill="1" applyBorder="1" applyAlignment="1">
      <alignment horizontal="left" wrapText="1"/>
    </xf>
    <xf numFmtId="176" fontId="9" fillId="0" borderId="12" xfId="0" applyNumberFormat="1" applyFont="1" applyFill="1" applyBorder="1" applyAlignment="1">
      <alignment horizontal="right" shrinkToFit="1"/>
    </xf>
    <xf numFmtId="9" fontId="9" fillId="0" borderId="12" xfId="17" applyNumberFormat="1" applyFont="1" applyFill="1" applyBorder="1" applyAlignment="1">
      <alignment horizontal="right" shrinkToFit="1"/>
    </xf>
    <xf numFmtId="9" fontId="6" fillId="0" borderId="12" xfId="17" applyNumberFormat="1" applyFont="1" applyFill="1" applyBorder="1" applyAlignment="1">
      <alignment horizontal="right" shrinkToFit="1"/>
    </xf>
    <xf numFmtId="49" fontId="65" fillId="0" borderId="12" xfId="0" applyNumberFormat="1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shrinkToFit="1"/>
    </xf>
    <xf numFmtId="0" fontId="8" fillId="0" borderId="12" xfId="0" applyFont="1" applyFill="1" applyBorder="1" applyAlignment="1">
      <alignment horizontal="left" wrapText="1"/>
    </xf>
    <xf numFmtId="9" fontId="6" fillId="0" borderId="12" xfId="17" applyNumberFormat="1" applyFont="1" applyFill="1" applyBorder="1" applyAlignment="1">
      <alignment horizontal="right" shrinkToFit="1"/>
    </xf>
    <xf numFmtId="0" fontId="6" fillId="0" borderId="12" xfId="0" applyFont="1" applyFill="1" applyBorder="1" applyAlignment="1">
      <alignment horizontal="center" vertical="center"/>
    </xf>
    <xf numFmtId="9" fontId="9" fillId="0" borderId="12" xfId="17" applyNumberFormat="1" applyFont="1" applyFill="1" applyBorder="1" applyAlignment="1">
      <alignment horizontal="right" shrinkToFi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76" fontId="9" fillId="0" borderId="12" xfId="17" applyNumberFormat="1" applyFont="1" applyFill="1" applyBorder="1" applyAlignment="1">
      <alignment horizontal="right" shrinkToFi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justify" vertical="center"/>
    </xf>
    <xf numFmtId="0" fontId="63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wrapText="1"/>
    </xf>
    <xf numFmtId="176" fontId="72" fillId="0" borderId="12" xfId="0" applyNumberFormat="1" applyFont="1" applyFill="1" applyBorder="1" applyAlignment="1">
      <alignment horizontal="right"/>
    </xf>
    <xf numFmtId="176" fontId="72" fillId="0" borderId="12" xfId="0" applyNumberFormat="1" applyFont="1" applyFill="1" applyBorder="1" applyAlignment="1">
      <alignment horizontal="right" shrinkToFit="1"/>
    </xf>
    <xf numFmtId="0" fontId="74" fillId="0" borderId="12" xfId="0" applyFont="1" applyFill="1" applyBorder="1" applyAlignment="1">
      <alignment horizontal="left" wrapText="1"/>
    </xf>
    <xf numFmtId="176" fontId="75" fillId="0" borderId="12" xfId="0" applyNumberFormat="1" applyFont="1" applyFill="1" applyBorder="1" applyAlignment="1">
      <alignment horizontal="right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72" fillId="0" borderId="12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9" fontId="75" fillId="0" borderId="12" xfId="17" applyNumberFormat="1" applyFont="1" applyFill="1" applyBorder="1" applyAlignment="1">
      <alignment horizontal="right" shrinkToFit="1"/>
    </xf>
    <xf numFmtId="0" fontId="76" fillId="0" borderId="12" xfId="0" applyFont="1" applyFill="1" applyBorder="1" applyAlignment="1">
      <alignment horizontal="left" wrapText="1"/>
    </xf>
    <xf numFmtId="0" fontId="77" fillId="0" borderId="12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1&#38468;&#34920;--&#36890;&#27743;&#31077;&#29790;&#20844;&#20849;&#36816;&#36755;&#26377;&#38480;&#20844;&#21496;&#65288;&#22478;&#24066;&#23458;&#36816;&#20986;&#31199;&#36710;&#25104;&#26412;&#26680;&#23450;&#34920;2019-2021&#24180;&#24230;&#27719;&#24635;&#34920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-2&#38468;&#34920;--&#36890;&#27743;&#35834;&#23431;&#20986;&#31199;&#27773;&#36710;&#26377;&#38480;&#20844;&#21496;&#65288;&#22478;&#24066;&#23458;&#36816;&#20986;&#31199;&#36710;&#25104;&#26412;&#26680;&#23450;&#34920;2019-2021&#24180;&#24230;&#27719;&#24635;&#34920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-3&#38468;&#34920;--&#36890;&#27743;&#21439;&#37329;&#40594;&#40607;&#20986;&#31199;&#27773;&#36710;&#26377;&#38480;&#36131;&#20219;&#20844;&#21496;&#65288;&#22478;&#24066;&#23458;&#36816;&#20986;&#31199;&#36710;&#25104;&#26412;&#26680;&#23450;&#34920;2019-2021&#24180;&#24230;&#27719;&#24635;&#34920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3%20%20%20&#36890;&#27743;&#21439;&#37329;&#40594;&#40607;&#20986;&#31199;&#27773;&#36710;&#26377;&#38480;&#36131;&#20219;&#20844;&#21496;&#65288;&#22478;&#24066;&#23458;&#36816;&#20986;&#31199;&#36710;&#25104;&#26412;&#26680;&#23450;&#34920;2019-2021&#24180;&#24230;&#27719;&#24635;&#34920;&#652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2%20%20%20&#36890;&#27743;&#35834;&#23431;&#20986;&#31199;&#27773;&#36710;&#26377;&#38480;&#20844;&#21496;&#65288;&#22478;&#24066;&#23458;&#36816;&#20986;&#31199;&#36710;&#25104;&#26412;&#26680;&#23450;&#34920;2019-2021&#24180;&#24230;&#27719;&#24635;&#34920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1%20%20%20&#36890;&#27743;&#31077;&#29790;&#20844;&#20849;&#36816;&#36755;&#26377;&#38480;&#20844;&#21496;&#65288;&#22478;&#24066;&#23458;&#36816;&#20986;&#31199;&#36710;&#25104;&#26412;&#30003;&#25253;&#21333;&#20301;&#26680;&#23450;&#27719;&#24635;&#34920;&#6528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2%20%20%20&#36890;&#27743;&#35834;&#23431;&#20986;&#31199;&#27773;&#36710;&#26377;&#38480;&#20844;&#21496;&#65288;&#22478;&#24066;&#23458;&#36816;&#20986;&#31199;&#36710;&#25104;&#26412;&#30003;&#25253;&#21333;&#20301;&#26680;&#23450;&#27719;&#24635;&#34920;&#6528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1-3%20%20%20&#36890;&#27743;&#21439;&#37329;&#40594;&#40607;&#20986;&#31199;&#27773;&#36710;&#26377;&#38480;&#36131;&#20219;&#20844;&#21496;&#65288;&#22478;&#24066;&#23458;&#36816;&#20986;&#31199;&#36710;&#25104;&#26412;&#30003;&#25253;&#21333;&#20301;&#26680;&#23450;&#27719;&#24635;&#3492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  通江祥瑞公共运输有限公司"/>
      <sheetName val="祥瑞上报（2021）"/>
      <sheetName val="祥瑞核定（2021）"/>
      <sheetName val="祥瑞上报（2020） "/>
      <sheetName val="祥瑞核定（2020）"/>
      <sheetName val="祥瑞上报（2019）"/>
      <sheetName val="祥瑞核定（2019） "/>
    </sheetNames>
    <sheetDataSet>
      <sheetData sheetId="1">
        <row r="15">
          <cell r="I15">
            <v>12110.89</v>
          </cell>
          <cell r="J15">
            <v>13800</v>
          </cell>
          <cell r="K15">
            <v>4600</v>
          </cell>
          <cell r="L15">
            <v>12038</v>
          </cell>
          <cell r="M15">
            <v>680</v>
          </cell>
          <cell r="N15">
            <v>2340</v>
          </cell>
          <cell r="O15">
            <v>10323.33</v>
          </cell>
          <cell r="P15">
            <v>1200</v>
          </cell>
          <cell r="Q15">
            <v>76800</v>
          </cell>
          <cell r="R15">
            <v>16396.8</v>
          </cell>
          <cell r="S15">
            <v>115942.75</v>
          </cell>
          <cell r="W15">
            <v>0</v>
          </cell>
          <cell r="X15">
            <v>16878</v>
          </cell>
          <cell r="Y15">
            <v>245675</v>
          </cell>
        </row>
      </sheetData>
      <sheetData sheetId="2">
        <row r="15">
          <cell r="J15">
            <v>13800</v>
          </cell>
          <cell r="K15">
            <v>1788.48</v>
          </cell>
          <cell r="L15">
            <v>4600</v>
          </cell>
          <cell r="M15">
            <v>12038</v>
          </cell>
          <cell r="N15">
            <v>680</v>
          </cell>
          <cell r="O15">
            <v>2340</v>
          </cell>
          <cell r="Q15">
            <v>1200</v>
          </cell>
          <cell r="Y15">
            <v>0</v>
          </cell>
          <cell r="AA15">
            <v>245675</v>
          </cell>
        </row>
      </sheetData>
      <sheetData sheetId="3">
        <row r="14">
          <cell r="I14">
            <v>12122.37</v>
          </cell>
          <cell r="J14">
            <v>13800</v>
          </cell>
          <cell r="K14">
            <v>4600</v>
          </cell>
          <cell r="L14">
            <v>11156.47</v>
          </cell>
          <cell r="M14">
            <v>680</v>
          </cell>
          <cell r="N14">
            <v>2340</v>
          </cell>
          <cell r="O14">
            <v>10333.13</v>
          </cell>
          <cell r="P14">
            <v>1200</v>
          </cell>
          <cell r="Q14">
            <v>72000</v>
          </cell>
          <cell r="R14">
            <v>12945.6</v>
          </cell>
          <cell r="S14">
            <v>75294</v>
          </cell>
          <cell r="W14">
            <v>0</v>
          </cell>
          <cell r="X14">
            <v>13449</v>
          </cell>
          <cell r="Y14">
            <v>192240</v>
          </cell>
        </row>
      </sheetData>
      <sheetData sheetId="4">
        <row r="14">
          <cell r="J14">
            <v>13800</v>
          </cell>
          <cell r="K14">
            <v>1662.72</v>
          </cell>
          <cell r="L14">
            <v>4600</v>
          </cell>
          <cell r="M14">
            <v>11156.47</v>
          </cell>
          <cell r="N14">
            <v>680</v>
          </cell>
          <cell r="O14">
            <v>2340</v>
          </cell>
          <cell r="P14">
            <v>10333.13</v>
          </cell>
          <cell r="Q14">
            <v>1200</v>
          </cell>
          <cell r="R14">
            <v>83136</v>
          </cell>
          <cell r="S14">
            <v>16627.2</v>
          </cell>
          <cell r="T14">
            <v>560</v>
          </cell>
          <cell r="Y14">
            <v>0</v>
          </cell>
          <cell r="Z14">
            <v>16878</v>
          </cell>
          <cell r="AA14">
            <v>192240</v>
          </cell>
        </row>
      </sheetData>
      <sheetData sheetId="5">
        <row r="14">
          <cell r="I14">
            <v>12122.37</v>
          </cell>
          <cell r="J14">
            <v>13800</v>
          </cell>
          <cell r="K14">
            <v>4600</v>
          </cell>
          <cell r="L14">
            <v>10640.12</v>
          </cell>
          <cell r="M14">
            <v>680</v>
          </cell>
          <cell r="N14">
            <v>2340</v>
          </cell>
          <cell r="O14">
            <v>10333.13</v>
          </cell>
          <cell r="P14">
            <v>1200</v>
          </cell>
          <cell r="Q14">
            <v>77700</v>
          </cell>
          <cell r="R14">
            <v>11462.4</v>
          </cell>
          <cell r="S14">
            <v>96859.35</v>
          </cell>
          <cell r="W14">
            <v>0</v>
          </cell>
          <cell r="X14">
            <v>0</v>
          </cell>
          <cell r="Y14">
            <v>228240</v>
          </cell>
        </row>
      </sheetData>
      <sheetData sheetId="6">
        <row r="14">
          <cell r="J14">
            <v>13800</v>
          </cell>
          <cell r="K14">
            <v>1719.36</v>
          </cell>
          <cell r="L14">
            <v>4600</v>
          </cell>
          <cell r="M14">
            <v>10640.12</v>
          </cell>
          <cell r="N14">
            <v>680</v>
          </cell>
          <cell r="O14">
            <v>2340</v>
          </cell>
          <cell r="Q14">
            <v>1200</v>
          </cell>
          <cell r="R14">
            <v>85968</v>
          </cell>
          <cell r="S14">
            <v>17193.6</v>
          </cell>
          <cell r="T14">
            <v>500</v>
          </cell>
          <cell r="Y14">
            <v>0</v>
          </cell>
          <cell r="AA14">
            <v>228240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-2  通江诺宇出租汽车有限公司"/>
      <sheetName val="诺宇上报（2021）"/>
      <sheetName val="诺宇核定（2021） "/>
      <sheetName val="诺宇上报(2020)"/>
      <sheetName val="诺宇核定(2020)"/>
      <sheetName val="诺宇上报 (2019)"/>
      <sheetName val="诺宇核定 (2019)"/>
    </sheetNames>
    <sheetDataSet>
      <sheetData sheetId="1">
        <row r="15">
          <cell r="I15">
            <v>9732.33</v>
          </cell>
          <cell r="J15">
            <v>13800</v>
          </cell>
          <cell r="K15">
            <v>4600</v>
          </cell>
          <cell r="L15">
            <v>9595.7</v>
          </cell>
          <cell r="M15">
            <v>680</v>
          </cell>
          <cell r="N15">
            <v>3564</v>
          </cell>
          <cell r="O15">
            <v>15050</v>
          </cell>
          <cell r="P15">
            <v>1200</v>
          </cell>
          <cell r="Q15">
            <v>72000</v>
          </cell>
          <cell r="R15">
            <v>16396.8</v>
          </cell>
          <cell r="S15">
            <v>122710.7</v>
          </cell>
          <cell r="X15">
            <v>16878</v>
          </cell>
          <cell r="Y15">
            <v>250430</v>
          </cell>
        </row>
      </sheetData>
      <sheetData sheetId="2">
        <row r="15">
          <cell r="J15">
            <v>13800</v>
          </cell>
          <cell r="K15">
            <v>1788.48</v>
          </cell>
          <cell r="L15">
            <v>4600</v>
          </cell>
          <cell r="M15">
            <v>9595.7</v>
          </cell>
          <cell r="N15">
            <v>680</v>
          </cell>
          <cell r="O15">
            <v>3564</v>
          </cell>
          <cell r="Q15">
            <v>1200</v>
          </cell>
          <cell r="R15">
            <v>89424</v>
          </cell>
        </row>
      </sheetData>
      <sheetData sheetId="3">
        <row r="15">
          <cell r="I15">
            <v>9732.33</v>
          </cell>
          <cell r="J15">
            <v>13800</v>
          </cell>
          <cell r="K15">
            <v>4600</v>
          </cell>
          <cell r="L15">
            <v>12789.86</v>
          </cell>
          <cell r="M15">
            <v>680</v>
          </cell>
          <cell r="N15">
            <v>3564</v>
          </cell>
          <cell r="O15">
            <v>15050</v>
          </cell>
          <cell r="P15">
            <v>1200</v>
          </cell>
          <cell r="Q15">
            <v>72000</v>
          </cell>
          <cell r="R15">
            <v>12945.6</v>
          </cell>
          <cell r="S15">
            <v>77472.72</v>
          </cell>
          <cell r="X15">
            <v>13449</v>
          </cell>
          <cell r="Y15">
            <v>197580</v>
          </cell>
        </row>
      </sheetData>
      <sheetData sheetId="4">
        <row r="15">
          <cell r="J15">
            <v>13800</v>
          </cell>
          <cell r="K15">
            <v>1662.72</v>
          </cell>
          <cell r="L15">
            <v>4600</v>
          </cell>
          <cell r="N15">
            <v>680</v>
          </cell>
          <cell r="O15">
            <v>3564</v>
          </cell>
          <cell r="Q15">
            <v>1200</v>
          </cell>
          <cell r="R15">
            <v>83136</v>
          </cell>
          <cell r="S15">
            <v>16627.2</v>
          </cell>
          <cell r="T15">
            <v>560</v>
          </cell>
          <cell r="Z15">
            <v>16878</v>
          </cell>
        </row>
      </sheetData>
      <sheetData sheetId="5">
        <row r="15">
          <cell r="I15">
            <v>9732.33</v>
          </cell>
          <cell r="J15">
            <v>13800</v>
          </cell>
          <cell r="K15">
            <v>4600</v>
          </cell>
          <cell r="L15">
            <v>12789.86</v>
          </cell>
          <cell r="M15">
            <v>680</v>
          </cell>
          <cell r="N15">
            <v>3564</v>
          </cell>
          <cell r="O15">
            <v>15050</v>
          </cell>
          <cell r="P15">
            <v>1200</v>
          </cell>
          <cell r="Q15">
            <v>81600</v>
          </cell>
          <cell r="R15">
            <v>11462.4</v>
          </cell>
          <cell r="S15">
            <v>97788.16</v>
          </cell>
          <cell r="X15">
            <v>0</v>
          </cell>
          <cell r="Y15">
            <v>253600</v>
          </cell>
        </row>
      </sheetData>
      <sheetData sheetId="6">
        <row r="15">
          <cell r="J15">
            <v>13800</v>
          </cell>
          <cell r="K15">
            <v>1719.36</v>
          </cell>
          <cell r="L15">
            <v>4600</v>
          </cell>
          <cell r="M15">
            <v>12789.86</v>
          </cell>
          <cell r="N15">
            <v>680</v>
          </cell>
          <cell r="O15">
            <v>3564</v>
          </cell>
          <cell r="Q15">
            <v>1200</v>
          </cell>
          <cell r="R15">
            <v>85968</v>
          </cell>
          <cell r="S15">
            <v>17193.6</v>
          </cell>
          <cell r="T15">
            <v>500</v>
          </cell>
          <cell r="Z15">
            <v>16878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-3  通江县金麒麟出租汽车有限责任公司"/>
      <sheetName val="金麒麟上报（2021）"/>
      <sheetName val="金麒麟核定（2021）"/>
      <sheetName val="金麒麟上报（2020）"/>
      <sheetName val="金麒麟核定（2020）"/>
      <sheetName val="金麒麟上报（2019） "/>
      <sheetName val="金麒麟核定（2019）"/>
    </sheetNames>
    <sheetDataSet>
      <sheetData sheetId="1">
        <row r="17">
          <cell r="I17">
            <v>12188.86</v>
          </cell>
          <cell r="J17">
            <v>13080</v>
          </cell>
          <cell r="K17">
            <v>395.64</v>
          </cell>
          <cell r="L17">
            <v>12890.96</v>
          </cell>
          <cell r="M17">
            <v>512.73</v>
          </cell>
          <cell r="N17">
            <v>2569.91</v>
          </cell>
          <cell r="O17">
            <v>10377.27</v>
          </cell>
          <cell r="P17">
            <v>1200</v>
          </cell>
          <cell r="Q17">
            <v>74400</v>
          </cell>
          <cell r="R17">
            <v>16396.8</v>
          </cell>
          <cell r="S17">
            <v>116123.44</v>
          </cell>
          <cell r="X17">
            <v>16878</v>
          </cell>
          <cell r="Y17">
            <v>237750</v>
          </cell>
        </row>
      </sheetData>
      <sheetData sheetId="2">
        <row r="17">
          <cell r="K17">
            <v>1788.48</v>
          </cell>
          <cell r="L17">
            <v>395.64</v>
          </cell>
          <cell r="M17">
            <v>12890.96</v>
          </cell>
          <cell r="N17">
            <v>512.73</v>
          </cell>
          <cell r="O17">
            <v>2255.09</v>
          </cell>
          <cell r="Q17">
            <v>1200</v>
          </cell>
          <cell r="R17">
            <v>89424</v>
          </cell>
          <cell r="S17">
            <v>17884.8</v>
          </cell>
          <cell r="T17">
            <v>640</v>
          </cell>
          <cell r="AA17">
            <v>237750</v>
          </cell>
        </row>
      </sheetData>
      <sheetData sheetId="3">
        <row r="16">
          <cell r="I16">
            <v>13148.89</v>
          </cell>
          <cell r="J16">
            <v>13080</v>
          </cell>
          <cell r="K16">
            <v>409.6</v>
          </cell>
          <cell r="L16">
            <v>14530.06</v>
          </cell>
          <cell r="M16">
            <v>534</v>
          </cell>
          <cell r="N16">
            <v>2592.9</v>
          </cell>
          <cell r="O16">
            <v>11700</v>
          </cell>
          <cell r="P16">
            <v>1200</v>
          </cell>
          <cell r="Q16">
            <v>72000</v>
          </cell>
          <cell r="R16">
            <v>12945.6</v>
          </cell>
          <cell r="S16">
            <v>78890.49</v>
          </cell>
          <cell r="X16">
            <v>13449</v>
          </cell>
          <cell r="Y16">
            <v>194910</v>
          </cell>
        </row>
      </sheetData>
      <sheetData sheetId="4">
        <row r="16">
          <cell r="K16">
            <v>1662.72</v>
          </cell>
          <cell r="L16">
            <v>409.6</v>
          </cell>
          <cell r="M16">
            <v>14530.06</v>
          </cell>
          <cell r="N16">
            <v>534</v>
          </cell>
          <cell r="O16">
            <v>2592.9</v>
          </cell>
          <cell r="P16">
            <v>11700</v>
          </cell>
          <cell r="Q16">
            <v>1200</v>
          </cell>
          <cell r="R16">
            <v>83136</v>
          </cell>
          <cell r="S16">
            <v>16627.2</v>
          </cell>
          <cell r="T16">
            <v>560</v>
          </cell>
          <cell r="Z16">
            <v>16878</v>
          </cell>
          <cell r="AA16">
            <v>194910</v>
          </cell>
        </row>
      </sheetData>
      <sheetData sheetId="5">
        <row r="16">
          <cell r="I16">
            <v>13148.89</v>
          </cell>
          <cell r="J16">
            <v>13080</v>
          </cell>
          <cell r="K16">
            <v>1024</v>
          </cell>
          <cell r="L16">
            <v>14544.56</v>
          </cell>
          <cell r="M16">
            <v>534</v>
          </cell>
          <cell r="N16">
            <v>2592.9</v>
          </cell>
          <cell r="O16">
            <v>11700</v>
          </cell>
          <cell r="P16">
            <v>1200</v>
          </cell>
          <cell r="Q16">
            <v>84000</v>
          </cell>
          <cell r="R16">
            <v>11462.4</v>
          </cell>
          <cell r="S16">
            <v>100425.6</v>
          </cell>
          <cell r="X16">
            <v>0</v>
          </cell>
          <cell r="Y16">
            <v>250430</v>
          </cell>
        </row>
      </sheetData>
      <sheetData sheetId="6">
        <row r="16">
          <cell r="K16">
            <v>1719.36</v>
          </cell>
          <cell r="L16">
            <v>1024</v>
          </cell>
          <cell r="M16">
            <v>14544.56</v>
          </cell>
          <cell r="N16">
            <v>534</v>
          </cell>
          <cell r="O16">
            <v>2592.9</v>
          </cell>
          <cell r="P16">
            <v>11700</v>
          </cell>
          <cell r="Q16">
            <v>1200</v>
          </cell>
          <cell r="R16">
            <v>85968</v>
          </cell>
          <cell r="S16">
            <v>17193.6</v>
          </cell>
          <cell r="T16">
            <v>500</v>
          </cell>
          <cell r="Z16">
            <v>16878</v>
          </cell>
          <cell r="AA16">
            <v>250430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-3  通江县金麒麟出租汽车有限责任公司"/>
      <sheetName val="金麒麟上报（2021）"/>
      <sheetName val="金麒麟核定（2021）"/>
      <sheetName val="金麒麟上报（2020）"/>
      <sheetName val="金麒麟核定（2020）"/>
      <sheetName val="金麒麟上报（2019） "/>
      <sheetName val="金麒麟核定（2019）"/>
    </sheetNames>
    <sheetDataSet>
      <sheetData sheetId="0">
        <row r="27">
          <cell r="D27">
            <v>6918.18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-2  通江诺宇出租汽车有限公司"/>
      <sheetName val="诺宇上报（2021）"/>
      <sheetName val="诺宇核定（2021） "/>
      <sheetName val="诺宇上报(2020)"/>
      <sheetName val="诺宇核定(2020)"/>
      <sheetName val="诺宇上报 (2019)"/>
      <sheetName val="诺宇核定 (2019)"/>
    </sheetNames>
    <sheetDataSet>
      <sheetData sheetId="0">
        <row r="14">
          <cell r="D14">
            <v>250430</v>
          </cell>
          <cell r="F14">
            <v>197580</v>
          </cell>
          <cell r="H14">
            <v>253600</v>
          </cell>
        </row>
        <row r="27">
          <cell r="D27">
            <v>8400</v>
          </cell>
          <cell r="F27">
            <v>8400</v>
          </cell>
          <cell r="H27">
            <v>8400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  通江祥瑞公共运输有限公司"/>
      <sheetName val="祥瑞上报（2021）"/>
      <sheetName val="祥瑞核定（2021）"/>
      <sheetName val="祥瑞上报（2020） "/>
      <sheetName val="祥瑞核定（2020）"/>
      <sheetName val="祥瑞上报（2019）"/>
      <sheetName val="祥瑞核定（2019） "/>
    </sheetNames>
    <sheetDataSet>
      <sheetData sheetId="0">
        <row r="16">
          <cell r="D16">
            <v>8402.04</v>
          </cell>
          <cell r="H16">
            <v>8439</v>
          </cell>
        </row>
        <row r="21">
          <cell r="D21">
            <v>89424</v>
          </cell>
        </row>
        <row r="22">
          <cell r="D22">
            <v>17833.6</v>
          </cell>
        </row>
        <row r="23">
          <cell r="D23">
            <v>9083.16</v>
          </cell>
          <cell r="F23">
            <v>9091.78</v>
          </cell>
          <cell r="H23">
            <v>9091.78</v>
          </cell>
        </row>
        <row r="26">
          <cell r="D26">
            <v>97873.75</v>
          </cell>
          <cell r="F26">
            <v>61490.1</v>
          </cell>
          <cell r="H26">
            <v>84559.75</v>
          </cell>
        </row>
        <row r="27">
          <cell r="D27">
            <v>10323.33</v>
          </cell>
          <cell r="H27">
            <v>6888.75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表1-2  通江诺宇出租汽车有限公司"/>
      <sheetName val="诺宇上报（2021）"/>
      <sheetName val="诺宇核定（2021） "/>
      <sheetName val="诺宇上报(2020)"/>
      <sheetName val="诺宇核定(2020)"/>
      <sheetName val="诺宇上报 (2019)"/>
      <sheetName val="诺宇核定 (2019)"/>
    </sheetNames>
    <sheetDataSet>
      <sheetData sheetId="0">
        <row r="16">
          <cell r="D16">
            <v>8480.56</v>
          </cell>
        </row>
        <row r="22">
          <cell r="D22">
            <v>18524.8</v>
          </cell>
        </row>
        <row r="23">
          <cell r="D23">
            <v>7299.25</v>
          </cell>
          <cell r="F23">
            <v>7299.25</v>
          </cell>
          <cell r="H23">
            <v>7299.25</v>
          </cell>
        </row>
        <row r="26">
          <cell r="D26">
            <v>105624.4</v>
          </cell>
          <cell r="F26">
            <v>69975.36</v>
          </cell>
          <cell r="H26">
            <v>93204.34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附表1-3  通江县金麒麟出租汽车有限责任公司"/>
      <sheetName val="金麒麟上报（2021）"/>
      <sheetName val="金麒麟核定（2021）"/>
      <sheetName val="金麒麟上报（2020）"/>
      <sheetName val="金麒麟核定（2020）"/>
      <sheetName val="金麒麟上报（2019） "/>
      <sheetName val="金麒麟核定（2019）"/>
    </sheetNames>
    <sheetDataSet>
      <sheetData sheetId="0">
        <row r="16">
          <cell r="D16">
            <v>2762.61</v>
          </cell>
        </row>
        <row r="23">
          <cell r="D23">
            <v>9141.65</v>
          </cell>
          <cell r="F23">
            <v>9861.67</v>
          </cell>
          <cell r="H23">
            <v>9861.67</v>
          </cell>
        </row>
        <row r="26">
          <cell r="D26">
            <v>87092.58</v>
          </cell>
          <cell r="F26">
            <v>72629.34</v>
          </cell>
          <cell r="H26">
            <v>97382.4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view="pageBreakPreview" zoomScaleSheetLayoutView="100" workbookViewId="0" topLeftCell="A7">
      <selection activeCell="F9" sqref="F9"/>
    </sheetView>
  </sheetViews>
  <sheetFormatPr defaultColWidth="9.00390625" defaultRowHeight="14.25"/>
  <cols>
    <col min="1" max="1" width="24.00390625" style="0" customWidth="1"/>
    <col min="2" max="2" width="14.25390625" style="0" customWidth="1"/>
    <col min="3" max="8" width="11.75390625" style="0" customWidth="1"/>
    <col min="9" max="9" width="15.625" style="44" customWidth="1"/>
    <col min="10" max="10" width="14.00390625" style="44" customWidth="1"/>
    <col min="11" max="11" width="15.125" style="44" customWidth="1"/>
    <col min="12" max="12" width="14.00390625" style="44" customWidth="1"/>
    <col min="13" max="13" width="38.75390625" style="0" customWidth="1"/>
  </cols>
  <sheetData>
    <row r="1" spans="1:13" ht="20.25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4" customHeight="1">
      <c r="A3" s="49" t="s">
        <v>2</v>
      </c>
      <c r="B3" s="49" t="s">
        <v>3</v>
      </c>
      <c r="C3" s="50" t="s">
        <v>4</v>
      </c>
      <c r="D3" s="51"/>
      <c r="E3" s="50" t="s">
        <v>5</v>
      </c>
      <c r="F3" s="51"/>
      <c r="G3" s="52" t="s">
        <v>6</v>
      </c>
      <c r="H3" s="52"/>
      <c r="I3" s="63" t="s">
        <v>7</v>
      </c>
      <c r="J3" s="63" t="s">
        <v>7</v>
      </c>
      <c r="K3" s="63" t="s">
        <v>7</v>
      </c>
      <c r="L3" s="63" t="s">
        <v>7</v>
      </c>
      <c r="M3" s="64" t="s">
        <v>8</v>
      </c>
    </row>
    <row r="4" spans="1:13" ht="30" customHeight="1">
      <c r="A4" s="53"/>
      <c r="B4" s="53"/>
      <c r="C4" s="54" t="s">
        <v>9</v>
      </c>
      <c r="D4" s="54" t="s">
        <v>10</v>
      </c>
      <c r="E4" s="54" t="s">
        <v>9</v>
      </c>
      <c r="F4" s="54" t="s">
        <v>10</v>
      </c>
      <c r="G4" s="55" t="s">
        <v>9</v>
      </c>
      <c r="H4" s="55" t="s">
        <v>10</v>
      </c>
      <c r="I4" s="65" t="s">
        <v>11</v>
      </c>
      <c r="J4" s="65" t="s">
        <v>12</v>
      </c>
      <c r="K4" s="55" t="s">
        <v>13</v>
      </c>
      <c r="L4" s="65" t="s">
        <v>14</v>
      </c>
      <c r="M4" s="66"/>
    </row>
    <row r="5" spans="1:13" ht="27.75" customHeight="1">
      <c r="A5" s="56" t="s">
        <v>15</v>
      </c>
      <c r="B5" s="14" t="s">
        <v>16</v>
      </c>
      <c r="C5" s="57">
        <f>ROUNDDOWN(('附表1-1  通江祥瑞公共运输有限公司'!C5+'附表1-2  通江诺宇出租汽车有限公司'!C5+'附表1-3  通江县金麒麟出租汽车有限责任公司'!C5)/3,2)</f>
        <v>48</v>
      </c>
      <c r="D5" s="57">
        <f>ROUNDDOWN(('附表1-1  通江祥瑞公共运输有限公司'!D5+'附表1-2  通江诺宇出租汽车有限公司'!D5+'附表1-3  通江县金麒麟出租汽车有限责任公司'!D5)/3,2)</f>
        <v>48</v>
      </c>
      <c r="E5" s="57">
        <f>ROUNDDOWN(('附表1-1  通江祥瑞公共运输有限公司'!E5+'附表1-2  通江诺宇出租汽车有限公司'!E5+'附表1-3  通江县金麒麟出租汽车有限责任公司'!E5)/3,2)</f>
        <v>48</v>
      </c>
      <c r="F5" s="57">
        <f>ROUNDDOWN(('附表1-1  通江祥瑞公共运输有限公司'!F5+'附表1-2  通江诺宇出租汽车有限公司'!F5+'附表1-3  通江县金麒麟出租汽车有限责任公司'!F5)/3,2)</f>
        <v>48</v>
      </c>
      <c r="G5" s="57">
        <f>ROUNDDOWN(('附表1-1  通江祥瑞公共运输有限公司'!G5+'附表1-2  通江诺宇出租汽车有限公司'!G5+'附表1-3  通江县金麒麟出租汽车有限责任公司'!G5)/3,2)</f>
        <v>48</v>
      </c>
      <c r="H5" s="57">
        <f>ROUNDDOWN(('附表1-1  通江祥瑞公共运输有限公司'!H5+'附表1-2  通江诺宇出租汽车有限公司'!H5+'附表1-3  通江县金麒麟出租汽车有限责任公司'!H5)/3,2)</f>
        <v>48</v>
      </c>
      <c r="I5" s="57">
        <f>'附表1-1  通江祥瑞公共运输有限公司'!I5+'附表1-2  通江诺宇出租汽车有限公司'!I5+'附表1-3  通江县金麒麟出租汽车有限责任公司'!I5</f>
        <v>0</v>
      </c>
      <c r="J5" s="57">
        <f>ROUNDDOWN(('附表1-1  通江祥瑞公共运输有限公司'!J5+'附表1-2  通江诺宇出租汽车有限公司'!J5+'附表1-3  通江县金麒麟出租汽车有限责任公司'!J5)/3,2)</f>
        <v>48</v>
      </c>
      <c r="K5" s="57">
        <f>ROUND(I5/9,2)</f>
        <v>0</v>
      </c>
      <c r="L5" s="57">
        <f aca="true" t="shared" si="0" ref="L5:L10">ROUND(SUM(D5,F5,H5)/3,2)</f>
        <v>48</v>
      </c>
      <c r="M5" s="14"/>
    </row>
    <row r="6" spans="1:13" ht="37.5" customHeight="1">
      <c r="A6" s="56" t="s">
        <v>17</v>
      </c>
      <c r="B6" s="14" t="s">
        <v>18</v>
      </c>
      <c r="C6" s="58">
        <f>ROUNDDOWN(('附表1-1  通江祥瑞公共运输有限公司'!C6+'附表1-2  通江诺宇出租汽车有限公司'!C6+'附表1-3  通江县金麒麟出租汽车有限责任公司'!C6)/3,2)</f>
        <v>152899.66</v>
      </c>
      <c r="D6" s="58">
        <f>ROUNDDOWN(('附表1-1  通江祥瑞公共运输有限公司'!D6+'附表1-2  通江诺宇出租汽车有限公司'!D6+'附表1-3  通江县金麒麟出租汽车有限责任公司'!D6)/3,2)</f>
        <v>152899.66</v>
      </c>
      <c r="E6" s="58">
        <f>ROUNDDOWN(('附表1-1  通江祥瑞公共运输有限公司'!E6+'附表1-2  通江诺宇出租汽车有限公司'!E6+'附表1-3  通江县金麒麟出租汽车有限责任公司'!E6)/3,2)</f>
        <v>133056.33</v>
      </c>
      <c r="F6" s="58">
        <f>ROUNDDOWN(('附表1-1  通江祥瑞公共运输有限公司'!F6+'附表1-2  通江诺宇出租汽车有限公司'!F6+'附表1-3  通江县金麒麟出租汽车有限责任公司'!F6)/3,2)</f>
        <v>133056.33</v>
      </c>
      <c r="G6" s="58">
        <f>ROUNDDOWN(('附表1-1  通江祥瑞公共运输有限公司'!G6+'附表1-2  通江诺宇出租汽车有限公司'!G6+'附表1-3  通江县金麒麟出租汽车有限责任公司'!G6)/3,2)</f>
        <v>152899.66</v>
      </c>
      <c r="H6" s="58">
        <f>ROUNDDOWN(('附表1-1  通江祥瑞公共运输有限公司'!H6+'附表1-2  通江诺宇出租汽车有限公司'!H6+'附表1-3  通江县金麒麟出租汽车有限责任公司'!H6)/3,2)</f>
        <v>152899.66</v>
      </c>
      <c r="I6" s="58">
        <f>ROUNDDOWN(('附表1-1  通江祥瑞公共运输有限公司'!I6+'附表1-2  通江诺宇出租汽车有限公司'!I6+'附表1-3  通江县金麒麟出租汽车有限责任公司'!I6)/3,2)</f>
        <v>0</v>
      </c>
      <c r="J6" s="58">
        <f>ROUNDDOWN(('附表1-1  通江祥瑞公共运输有限公司'!J6+'附表1-2  通江诺宇出租汽车有限公司'!J6+'附表1-3  通江县金麒麟出租汽车有限责任公司'!J6)/3,2)</f>
        <v>146285.22</v>
      </c>
      <c r="K6" s="58">
        <f aca="true" t="shared" si="1" ref="K6:K24">ROUND(I6/3,2)</f>
        <v>0</v>
      </c>
      <c r="L6" s="58">
        <f t="shared" si="0"/>
        <v>146285.22</v>
      </c>
      <c r="M6" s="14" t="s">
        <v>19</v>
      </c>
    </row>
    <row r="7" spans="1:13" ht="27" customHeight="1">
      <c r="A7" s="59" t="s">
        <v>20</v>
      </c>
      <c r="B7" s="16" t="s">
        <v>21</v>
      </c>
      <c r="C7" s="60">
        <f>ROUNDDOWN(('附表1-1  通江祥瑞公共运输有限公司'!C7+'附表1-2  通江诺宇出租汽车有限公司'!C7+'附表1-3  通江县金麒麟出租汽车有限责任公司'!C7)/3,2)</f>
        <v>152899.66</v>
      </c>
      <c r="D7" s="60">
        <f>ROUNDDOWN(('附表1-1  通江祥瑞公共运输有限公司'!D7+'附表1-2  通江诺宇出租汽车有限公司'!D7+'附表1-3  通江县金麒麟出租汽车有限责任公司'!D7)/3,2)</f>
        <v>152899.66</v>
      </c>
      <c r="E7" s="60">
        <f>ROUNDDOWN(('附表1-1  通江祥瑞公共运输有限公司'!E7+'附表1-2  通江诺宇出租汽车有限公司'!E7+'附表1-3  通江县金麒麟出租汽车有限责任公司'!E7)/3,2)</f>
        <v>133056.33</v>
      </c>
      <c r="F7" s="60">
        <f>ROUNDDOWN(('附表1-1  通江祥瑞公共运输有限公司'!F7+'附表1-2  通江诺宇出租汽车有限公司'!F7+'附表1-3  通江县金麒麟出租汽车有限责任公司'!F7)/3,2)</f>
        <v>133056.33</v>
      </c>
      <c r="G7" s="60">
        <f>ROUNDDOWN(('附表1-1  通江祥瑞公共运输有限公司'!G7+'附表1-2  通江诺宇出租汽车有限公司'!G7+'附表1-3  通江县金麒麟出租汽车有限责任公司'!G7)/3,2)</f>
        <v>152899.66</v>
      </c>
      <c r="H7" s="60">
        <f>ROUNDDOWN(('附表1-1  通江祥瑞公共运输有限公司'!H7+'附表1-2  通江诺宇出租汽车有限公司'!H7+'附表1-3  通江县金麒麟出租汽车有限责任公司'!H7)/3,2)</f>
        <v>152899.66</v>
      </c>
      <c r="I7" s="60">
        <f>ROUNDDOWN(('附表1-1  通江祥瑞公共运输有限公司'!I7+'附表1-2  通江诺宇出租汽车有限公司'!I7+'附表1-3  通江县金麒麟出租汽车有限责任公司'!I7)/3,2)</f>
        <v>0</v>
      </c>
      <c r="J7" s="60">
        <f>ROUNDDOWN(('附表1-1  通江祥瑞公共运输有限公司'!J7+'附表1-2  通江诺宇出租汽车有限公司'!J7+'附表1-3  通江县金麒麟出租汽车有限责任公司'!J7)/3,2)</f>
        <v>146285.22</v>
      </c>
      <c r="K7" s="60">
        <f t="shared" si="1"/>
        <v>0</v>
      </c>
      <c r="L7" s="60">
        <f t="shared" si="0"/>
        <v>146285.22</v>
      </c>
      <c r="M7" s="16" t="s">
        <v>22</v>
      </c>
    </row>
    <row r="8" spans="1:13" ht="27" customHeight="1">
      <c r="A8" s="16" t="s">
        <v>23</v>
      </c>
      <c r="B8" s="16" t="s">
        <v>24</v>
      </c>
      <c r="C8" s="60">
        <f>ROUNDDOWN(('附表1-1  通江祥瑞公共运输有限公司'!C8+'附表1-2  通江诺宇出租汽车有限公司'!C8+'附表1-3  通江县金麒麟出租汽车有限责任公司'!C8)/3,2)</f>
        <v>482.33</v>
      </c>
      <c r="D8" s="60">
        <f>ROUNDDOWN(('附表1-1  通江祥瑞公共运输有限公司'!D8+'附表1-2  通江诺宇出租汽车有限公司'!D8+'附表1-3  通江县金麒麟出租汽车有限责任公司'!D8)/3,2)</f>
        <v>482.33</v>
      </c>
      <c r="E8" s="60">
        <f>ROUNDDOWN(('附表1-1  通江祥瑞公共运输有限公司'!E8+'附表1-2  通江诺宇出租汽车有限公司'!E8+'附表1-3  通江县金麒麟出租汽车有限责任公司'!E8)/3,2)</f>
        <v>469</v>
      </c>
      <c r="F8" s="60">
        <f>ROUNDDOWN(('附表1-1  通江祥瑞公共运输有限公司'!F8+'附表1-2  通江诺宇出租汽车有限公司'!F8+'附表1-3  通江县金麒麟出租汽车有限责任公司'!F8)/3,2)</f>
        <v>469</v>
      </c>
      <c r="G8" s="60">
        <f>ROUNDDOWN(('附表1-1  通江祥瑞公共运输有限公司'!G8+'附表1-2  通江诺宇出租汽车有限公司'!G8+'附表1-3  通江县金麒麟出租汽车有限责任公司'!G8)/3,2)</f>
        <v>482.33</v>
      </c>
      <c r="H8" s="60">
        <f>ROUNDDOWN(('附表1-1  通江祥瑞公共运输有限公司'!H8+'附表1-2  通江诺宇出租汽车有限公司'!H8+'附表1-3  通江县金麒麟出租汽车有限责任公司'!H8)/3,2)</f>
        <v>482.33</v>
      </c>
      <c r="I8" s="60">
        <f>ROUNDDOWN(('附表1-1  通江祥瑞公共运输有限公司'!I8+'附表1-2  通江诺宇出租汽车有限公司'!I8+'附表1-3  通江县金麒麟出租汽车有限责任公司'!I8)/3,2)</f>
        <v>0</v>
      </c>
      <c r="J8" s="60">
        <f>ROUNDDOWN(('附表1-1  通江祥瑞公共运输有限公司'!J8+'附表1-2  通江诺宇出租汽车有限公司'!J8+'附表1-3  通江县金麒麟出租汽车有限责任公司'!J8)/3,2)</f>
        <v>477.89</v>
      </c>
      <c r="K8" s="60">
        <f t="shared" si="1"/>
        <v>0</v>
      </c>
      <c r="L8" s="60">
        <f t="shared" si="0"/>
        <v>477.89</v>
      </c>
      <c r="M8" s="16" t="s">
        <v>25</v>
      </c>
    </row>
    <row r="9" spans="1:13" ht="27" customHeight="1">
      <c r="A9" s="59" t="s">
        <v>26</v>
      </c>
      <c r="B9" s="16" t="s">
        <v>27</v>
      </c>
      <c r="C9" s="60">
        <f>ROUNDDOWN(('附表1-1  通江祥瑞公共运输有限公司'!C9+'附表1-2  通江诺宇出租汽车有限公司'!C9+'附表1-3  通江县金麒麟出租汽车有限责任公司'!C9)/3,2)</f>
        <v>0.68</v>
      </c>
      <c r="D9" s="60">
        <f>ROUNDDOWN(('附表1-1  通江祥瑞公共运输有限公司'!D9+'附表1-2  通江诺宇出租汽车有限公司'!D9+'附表1-3  通江县金麒麟出租汽车有限责任公司'!D9)/3,2)</f>
        <v>0.68</v>
      </c>
      <c r="E9" s="60">
        <f>ROUNDDOWN(('附表1-1  通江祥瑞公共运输有限公司'!E9+'附表1-2  通江诺宇出租汽车有限公司'!E9+'附表1-3  通江县金麒麟出租汽车有限责任公司'!E9)/3,2)</f>
        <v>0.6</v>
      </c>
      <c r="F9" s="60">
        <f>ROUNDDOWN(('附表1-1  通江祥瑞公共运输有限公司'!F9+'附表1-2  通江诺宇出租汽车有限公司'!F9+'附表1-3  通江县金麒麟出租汽车有限责任公司'!F9)/3,2)</f>
        <v>0.6</v>
      </c>
      <c r="G9" s="60">
        <f>ROUNDDOWN(('附表1-1  通江祥瑞公共运输有限公司'!G9+'附表1-2  通江诺宇出租汽车有限公司'!G9+'附表1-3  通江县金麒麟出租汽车有限责任公司'!G9)/3,2)</f>
        <v>0.67</v>
      </c>
      <c r="H9" s="60">
        <f>ROUNDDOWN(('附表1-1  通江祥瑞公共运输有限公司'!H9+'附表1-2  通江诺宇出租汽车有限公司'!H9+'附表1-3  通江县金麒麟出租汽车有限责任公司'!H9)/3,2)</f>
        <v>0.67</v>
      </c>
      <c r="I9" s="60">
        <f>ROUNDDOWN(('附表1-1  通江祥瑞公共运输有限公司'!I9+'附表1-2  通江诺宇出租汽车有限公司'!I9+'附表1-3  通江县金麒麟出租汽车有限责任公司'!I9)/3,2)</f>
        <v>0</v>
      </c>
      <c r="J9" s="60">
        <f>ROUNDDOWN(('附表1-1  通江祥瑞公共运输有限公司'!J9+'附表1-2  通江诺宇出租汽车有限公司'!J9+'附表1-3  通江县金麒麟出租汽车有限责任公司'!J9)/3,2)</f>
        <v>0.65</v>
      </c>
      <c r="K9" s="60">
        <f t="shared" si="1"/>
        <v>0</v>
      </c>
      <c r="L9" s="67">
        <f t="shared" si="0"/>
        <v>0.65</v>
      </c>
      <c r="M9" s="16"/>
    </row>
    <row r="10" spans="1:13" ht="27" customHeight="1">
      <c r="A10" s="59" t="s">
        <v>28</v>
      </c>
      <c r="B10" s="16" t="s">
        <v>29</v>
      </c>
      <c r="C10" s="60">
        <f>ROUNDDOWN(('附表1-1  通江祥瑞公共运输有限公司'!C10+'附表1-2  通江诺宇出租汽车有限公司'!C10+'附表1-3  通江县金麒麟出租汽车有限责任公司'!C10)/3,2)</f>
        <v>103979.17</v>
      </c>
      <c r="D10" s="60">
        <f>ROUNDDOWN(('附表1-1  通江祥瑞公共运输有限公司'!D10+'附表1-2  通江诺宇出租汽车有限公司'!D10+'附表1-3  通江县金麒麟出租汽车有限责任公司'!D10)/3,2)</f>
        <v>103979.17</v>
      </c>
      <c r="E10" s="60">
        <f>ROUNDDOWN(('附表1-1  通江祥瑞公共运输有限公司'!E10+'附表1-2  通江诺宇出租汽车有限公司'!E10+'附表1-3  通江县金麒麟出租汽车有限责任公司'!E10)/3,2)</f>
        <v>80250.32</v>
      </c>
      <c r="F10" s="60">
        <f>ROUNDDOWN(('附表1-1  通江祥瑞公共运输有限公司'!F10+'附表1-2  通江诺宇出租汽车有限公司'!F10+'附表1-3  通江县金麒麟出租汽车有限责任公司'!F10)/3,2)</f>
        <v>80250.32</v>
      </c>
      <c r="G10" s="60">
        <f>ROUNDDOWN(('附表1-1  通江祥瑞公共运输有限公司'!G10+'附表1-2  通江诺宇出租汽车有限公司'!G10+'附表1-3  通江县金麒麟出租汽车有限责任公司'!G10)/3,2)</f>
        <v>103462.46</v>
      </c>
      <c r="H10" s="60">
        <f>ROUNDDOWN(('附表1-1  通江祥瑞公共运输有限公司'!H10+'附表1-2  通江诺宇出租汽车有限公司'!H10+'附表1-3  通江县金麒麟出租汽车有限责任公司'!H10)/3,2)</f>
        <v>103462.46</v>
      </c>
      <c r="I10" s="60">
        <f>ROUNDDOWN(('附表1-1  通江祥瑞公共运输有限公司'!I10+'附表1-2  通江诺宇出租汽车有限公司'!I10+'附表1-3  通江县金麒麟出租汽车有限责任公司'!I10)/3,2)</f>
        <v>0</v>
      </c>
      <c r="J10" s="60">
        <f>ROUNDDOWN(('附表1-1  通江祥瑞公共运输有限公司'!J10+'附表1-2  通江诺宇出租汽车有限公司'!J10+'附表1-3  通江县金麒麟出租汽车有限责任公司'!J10)/3,2)</f>
        <v>95897.31</v>
      </c>
      <c r="K10" s="60">
        <f t="shared" si="1"/>
        <v>0</v>
      </c>
      <c r="L10" s="60">
        <f t="shared" si="0"/>
        <v>95897.32</v>
      </c>
      <c r="M10" s="16"/>
    </row>
    <row r="11" spans="1:13" ht="27" customHeight="1">
      <c r="A11" s="56" t="s">
        <v>30</v>
      </c>
      <c r="B11" s="14" t="s">
        <v>31</v>
      </c>
      <c r="C11" s="58">
        <f>ROUNDDOWN(('附表1-1  通江祥瑞公共运输有限公司'!C11+'附表1-2  通江诺宇出租汽车有限公司'!C11+'附表1-3  通江县金麒麟出租汽车有限责任公司'!C11)/3,2)</f>
        <v>154.33</v>
      </c>
      <c r="D11" s="58">
        <f>ROUNDDOWN(('附表1-1  通江祥瑞公共运输有限公司'!D11+'附表1-2  通江诺宇出租汽车有限公司'!D11+'附表1-3  通江县金麒麟出租汽车有限责任公司'!D11)/3,2)</f>
        <v>154.33</v>
      </c>
      <c r="E11" s="58">
        <f>ROUNDDOWN(('附表1-1  通江祥瑞公共运输有限公司'!E11+'附表1-2  通江诺宇出租汽车有限公司'!E11+'附表1-3  通江县金麒麟出租汽车有限责任公司'!E11)/3,2)</f>
        <v>146</v>
      </c>
      <c r="F11" s="58">
        <f>ROUNDDOWN(('附表1-1  通江祥瑞公共运输有限公司'!F11+'附表1-2  通江诺宇出租汽车有限公司'!F11+'附表1-3  通江县金麒麟出租汽车有限责任公司'!F11)/3,2)</f>
        <v>146</v>
      </c>
      <c r="G11" s="58">
        <f>ROUNDDOWN(('附表1-1  通江祥瑞公共运输有限公司'!G11+'附表1-2  通江诺宇出租汽车有限公司'!G11+'附表1-3  通江县金麒麟出租汽车有限责任公司'!G11)/3,2)</f>
        <v>158</v>
      </c>
      <c r="H11" s="58">
        <f>ROUNDDOWN(('附表1-1  通江祥瑞公共运输有限公司'!H11+'附表1-2  通江诺宇出租汽车有限公司'!H11+'附表1-3  通江县金麒麟出租汽车有限责任公司'!H11)/3,2)</f>
        <v>158</v>
      </c>
      <c r="I11" s="58">
        <f>ROUNDDOWN(('附表1-1  通江祥瑞公共运输有限公司'!I11+'附表1-2  通江诺宇出租汽车有限公司'!I11+'附表1-3  通江县金麒麟出租汽车有限责任公司'!I11)/3,2)</f>
        <v>0</v>
      </c>
      <c r="J11" s="58">
        <f>ROUNDDOWN(('附表1-1  通江祥瑞公共运输有限公司'!J11+'附表1-2  通江诺宇出租汽车有限公司'!J11+'附表1-3  通江县金麒麟出租汽车有限责任公司'!J11)/3,2)</f>
        <v>152.77</v>
      </c>
      <c r="K11" s="58">
        <f t="shared" si="1"/>
        <v>0</v>
      </c>
      <c r="L11" s="58">
        <f>ROUND(SUM(D11,F11,H11)/3,0)</f>
        <v>153</v>
      </c>
      <c r="M11" s="14" t="s">
        <v>32</v>
      </c>
    </row>
    <row r="12" spans="1:13" ht="27" customHeight="1">
      <c r="A12" s="56" t="s">
        <v>33</v>
      </c>
      <c r="B12" s="14" t="s">
        <v>34</v>
      </c>
      <c r="C12" s="58">
        <f>ROUNDDOWN(('附表1-1  通江祥瑞公共运输有限公司'!C12+'附表1-2  通江诺宇出租汽车有限公司'!C12+'附表1-3  通江县金麒麟出租汽车有限责任公司'!C12)/3,2)</f>
        <v>3.12</v>
      </c>
      <c r="D12" s="58">
        <f>ROUNDDOWN(('附表1-1  通江祥瑞公共运输有限公司'!D12+'附表1-2  通江诺宇出租汽车有限公司'!D12+'附表1-3  通江县金麒麟出租汽车有限责任公司'!D12)/3,2)</f>
        <v>3.12</v>
      </c>
      <c r="E12" s="58">
        <f>ROUNDDOWN(('附表1-1  通江祥瑞公共运输有限公司'!E12+'附表1-2  通江诺宇出租汽车有限公司'!E12+'附表1-3  通江县金麒麟出租汽车有限责任公司'!E12)/3,2)</f>
        <v>3.41</v>
      </c>
      <c r="F12" s="58">
        <f>ROUNDDOWN(('附表1-1  通江祥瑞公共运输有限公司'!F12+'附表1-2  通江诺宇出租汽车有限公司'!F12+'附表1-3  通江县金麒麟出租汽车有限责任公司'!F12)/3,2)</f>
        <v>3.41</v>
      </c>
      <c r="G12" s="58">
        <f>ROUNDDOWN(('附表1-1  通江祥瑞公共运输有限公司'!G12+'附表1-2  通江诺宇出租汽车有限公司'!G12+'附表1-3  通江县金麒麟出租汽车有限责任公司'!G12)/3,2)</f>
        <v>3.05</v>
      </c>
      <c r="H12" s="58">
        <f>ROUNDDOWN(('附表1-1  通江祥瑞公共运输有限公司'!H12+'附表1-2  通江诺宇出租汽车有限公司'!H12+'附表1-3  通江县金麒麟出租汽车有限责任公司'!H12)/3,2)</f>
        <v>3.05</v>
      </c>
      <c r="I12" s="58">
        <f>ROUNDDOWN(('附表1-1  通江祥瑞公共运输有限公司'!I12+'附表1-2  通江诺宇出租汽车有限公司'!I12+'附表1-3  通江县金麒麟出租汽车有限责任公司'!I12)/3,2)</f>
        <v>0</v>
      </c>
      <c r="J12" s="58">
        <f>ROUNDDOWN(('附表1-1  通江祥瑞公共运输有限公司'!J12+'附表1-2  通江诺宇出租汽车有限公司'!J12+'附表1-3  通江县金麒麟出租汽车有限责任公司'!J12)/3,2)</f>
        <v>3.19</v>
      </c>
      <c r="K12" s="58">
        <f t="shared" si="1"/>
        <v>0</v>
      </c>
      <c r="L12" s="58">
        <f aca="true" t="shared" si="2" ref="L12:L24">ROUND(SUM(D12,F12,H12)/3,2)</f>
        <v>3.19</v>
      </c>
      <c r="M12" s="14" t="s">
        <v>35</v>
      </c>
    </row>
    <row r="13" spans="1:13" ht="27" customHeight="1">
      <c r="A13" s="56" t="s">
        <v>36</v>
      </c>
      <c r="B13" s="14" t="s">
        <v>37</v>
      </c>
      <c r="C13" s="58">
        <f>ROUNDDOWN(('附表1-1  通江祥瑞公共运输有限公司'!C13+'附表1-2  通江诺宇出租汽车有限公司'!C13+'附表1-3  通江县金麒麟出租汽车有限责任公司'!C13)/3,2)</f>
        <v>0.68</v>
      </c>
      <c r="D13" s="58">
        <f>ROUNDDOWN(('附表1-1  通江祥瑞公共运输有限公司'!D13+'附表1-2  通江诺宇出租汽车有限公司'!D13+'附表1-3  通江县金麒麟出租汽车有限责任公司'!D13)/3,2)</f>
        <v>0.68</v>
      </c>
      <c r="E13" s="58">
        <f>ROUNDDOWN(('附表1-1  通江祥瑞公共运输有限公司'!E13+'附表1-2  通江诺宇出租汽车有限公司'!E13+'附表1-3  通江县金麒麟出租汽车有限责任公司'!E13)/3,2)</f>
        <v>0.6</v>
      </c>
      <c r="F13" s="58">
        <f>ROUNDDOWN(('附表1-1  通江祥瑞公共运输有限公司'!F13+'附表1-2  通江诺宇出租汽车有限公司'!F13+'附表1-3  通江县金麒麟出租汽车有限责任公司'!F13)/3,2)</f>
        <v>0.6</v>
      </c>
      <c r="G13" s="58">
        <f>ROUNDDOWN(('附表1-1  通江祥瑞公共运输有限公司'!G13+'附表1-2  通江诺宇出租汽车有限公司'!G13+'附表1-3  通江县金麒麟出租汽车有限责任公司'!G13)/3,2)</f>
        <v>0.67</v>
      </c>
      <c r="H13" s="58">
        <f>ROUNDDOWN(('附表1-1  通江祥瑞公共运输有限公司'!H13+'附表1-2  通江诺宇出租汽车有限公司'!H13+'附表1-3  通江县金麒麟出租汽车有限责任公司'!H13)/3,2)</f>
        <v>0.68</v>
      </c>
      <c r="I13" s="58">
        <f>ROUNDDOWN(('附表1-1  通江祥瑞公共运输有限公司'!I13+'附表1-2  通江诺宇出租汽车有限公司'!I13+'附表1-3  通江县金麒麟出租汽车有限责任公司'!I13)/3,2)</f>
        <v>0</v>
      </c>
      <c r="J13" s="58">
        <f>ROUNDDOWN(('附表1-1  通江祥瑞公共运输有限公司'!J13+'附表1-2  通江诺宇出租汽车有限公司'!J13+'附表1-3  通江县金麒麟出租汽车有限责任公司'!J13)/3,2)</f>
        <v>0.65</v>
      </c>
      <c r="K13" s="58">
        <f t="shared" si="1"/>
        <v>0</v>
      </c>
      <c r="L13" s="58">
        <f t="shared" si="2"/>
        <v>0.65</v>
      </c>
      <c r="M13" s="14"/>
    </row>
    <row r="14" spans="1:13" ht="27" customHeight="1">
      <c r="A14" s="56" t="s">
        <v>38</v>
      </c>
      <c r="B14" s="14" t="s">
        <v>39</v>
      </c>
      <c r="C14" s="58">
        <f>ROUNDDOWN(('附表1-1  通江祥瑞公共运输有限公司'!C14+'附表1-2  通江诺宇出租汽车有限公司'!C14+'附表1-3  通江县金麒麟出租汽车有限责任公司'!C14)/3,2)</f>
        <v>244618.33</v>
      </c>
      <c r="D14" s="58">
        <f>ROUNDDOWN(('附表1-1  通江祥瑞公共运输有限公司'!D14+'附表1-2  通江诺宇出租汽车有限公司'!D14+'附表1-3  通江县金麒麟出租汽车有限责任公司'!D14)/3,2)</f>
        <v>244618.33</v>
      </c>
      <c r="E14" s="58">
        <f>ROUNDDOWN(('附表1-1  通江祥瑞公共运输有限公司'!E14+'附表1-2  通江诺宇出租汽车有限公司'!E14+'附表1-3  通江县金麒麟出租汽车有限责任公司'!E14)/3,2)</f>
        <v>194910</v>
      </c>
      <c r="F14" s="58">
        <f>ROUNDDOWN(('附表1-1  通江祥瑞公共运输有限公司'!F14+'附表1-2  通江诺宇出租汽车有限公司'!F14+'附表1-3  通江县金麒麟出租汽车有限责任公司'!F14)/3,2)</f>
        <v>194910</v>
      </c>
      <c r="G14" s="58">
        <f>ROUNDDOWN(('附表1-1  通江祥瑞公共运输有限公司'!G14+'附表1-2  通江诺宇出租汽车有限公司'!G14+'附表1-3  通江县金麒麟出租汽车有限责任公司'!G14)/3,2)</f>
        <v>244090</v>
      </c>
      <c r="H14" s="58">
        <f>ROUNDDOWN(('附表1-1  通江祥瑞公共运输有限公司'!H14+'附表1-2  通江诺宇出租汽车有限公司'!H14+'附表1-3  通江县金麒麟出租汽车有限责任公司'!H14)/3,2)</f>
        <v>244090</v>
      </c>
      <c r="I14" s="58">
        <f>ROUNDDOWN(('附表1-1  通江祥瑞公共运输有限公司'!I14+'附表1-2  通江诺宇出租汽车有限公司'!I14+'附表1-3  通江县金麒麟出租汽车有限责任公司'!I14)/3,2)</f>
        <v>0</v>
      </c>
      <c r="J14" s="58">
        <f>ROUNDDOWN(('附表1-1  通江祥瑞公共运输有限公司'!J14+'附表1-2  通江诺宇出租汽车有限公司'!J14+'附表1-3  通江县金麒麟出租汽车有限责任公司'!J14)/3,2)</f>
        <v>227872.78</v>
      </c>
      <c r="K14" s="58">
        <f t="shared" si="1"/>
        <v>0</v>
      </c>
      <c r="L14" s="58">
        <f t="shared" si="2"/>
        <v>227872.78</v>
      </c>
      <c r="M14" s="68"/>
    </row>
    <row r="15" spans="1:13" ht="33" customHeight="1">
      <c r="A15" s="14" t="s">
        <v>40</v>
      </c>
      <c r="B15" s="20" t="s">
        <v>41</v>
      </c>
      <c r="C15" s="58">
        <f>ROUNDDOWN(('附表1-1  通江祥瑞公共运输有限公司'!C15+'附表1-2  通江诺宇出租汽车有限公司'!C15+'附表1-3  通江县金麒麟出租汽车有限责任公司'!C15)/3,2)</f>
        <v>16878</v>
      </c>
      <c r="D15" s="58">
        <f>ROUNDDOWN(('附表1-1  通江祥瑞公共运输有限公司'!D15+'附表1-2  通江诺宇出租汽车有限公司'!D15+'附表1-3  通江县金麒麟出租汽车有限责任公司'!D15)/3,2)</f>
        <v>6548.4</v>
      </c>
      <c r="E15" s="58">
        <f>ROUNDDOWN(('附表1-1  通江祥瑞公共运输有限公司'!E15+'附表1-2  通江诺宇出租汽车有限公司'!E15+'附表1-3  通江县金麒麟出租汽车有限责任公司'!E15)/3,2)</f>
        <v>13449</v>
      </c>
      <c r="F15" s="58">
        <f>ROUNDDOWN(('附表1-1  通江祥瑞公共运输有限公司'!F15+'附表1-2  通江诺宇出租汽车有限公司'!F15+'附表1-3  通江县金麒麟出租汽车有限责任公司'!F15)/3,2)</f>
        <v>16878</v>
      </c>
      <c r="G15" s="58">
        <f>ROUNDDOWN(('附表1-1  通江祥瑞公共运输有限公司'!G15+'附表1-2  通江诺宇出租汽车有限公司'!G15+'附表1-3  通江县金麒麟出租汽车有限责任公司'!G15)/3,2)</f>
        <v>0</v>
      </c>
      <c r="H15" s="58">
        <f>ROUNDDOWN(('附表1-1  通江祥瑞公共运输有限公司'!H15+'附表1-2  通江诺宇出租汽车有限公司'!H15+'附表1-3  通江县金麒麟出租汽车有限责任公司'!H15)/3,2)</f>
        <v>14065</v>
      </c>
      <c r="I15" s="58">
        <f>ROUNDDOWN(('附表1-1  通江祥瑞公共运输有限公司'!I15+'附表1-2  通江诺宇出租汽车有限公司'!I15+'附表1-3  通江县金麒麟出租汽车有限责任公司'!I15)/3,2)</f>
        <v>7164.4</v>
      </c>
      <c r="J15" s="58">
        <f>ROUNDDOWN(('附表1-1  通江祥瑞公共运输有限公司'!J15+'附表1-2  通江诺宇出租汽车有限公司'!J15+'附表1-3  通江县金麒麟出租汽车有限责任公司'!J15)/3,2)</f>
        <v>10109</v>
      </c>
      <c r="K15" s="58">
        <f t="shared" si="1"/>
        <v>2388.13</v>
      </c>
      <c r="L15" s="58">
        <f t="shared" si="2"/>
        <v>12497.13</v>
      </c>
      <c r="M15" s="14"/>
    </row>
    <row r="16" spans="1:13" ht="39" customHeight="1">
      <c r="A16" s="16" t="s">
        <v>42</v>
      </c>
      <c r="B16" s="16" t="s">
        <v>43</v>
      </c>
      <c r="C16" s="60">
        <f>ROUNDDOWN(('附表1-1  通江祥瑞公共运输有限公司'!C16+'附表1-2  通江诺宇出租汽车有限公司'!C16+'附表1-3  通江县金麒麟出租汽车有限责任公司'!C16)/3,2)</f>
        <v>16878</v>
      </c>
      <c r="D16" s="60">
        <f>ROUNDDOWN(('附表1-1  通江祥瑞公共运输有限公司'!D16+'附表1-2  通江诺宇出租汽车有限公司'!D16+'附表1-3  通江县金麒麟出租汽车有限责任公司'!D16)/3,2)</f>
        <v>6548.4</v>
      </c>
      <c r="E16" s="60">
        <f>ROUNDDOWN(('附表1-1  通江祥瑞公共运输有限公司'!E16+'附表1-2  通江诺宇出租汽车有限公司'!E16+'附表1-3  通江县金麒麟出租汽车有限责任公司'!E16)/3,2)</f>
        <v>13449</v>
      </c>
      <c r="F16" s="60">
        <f>ROUNDDOWN(('附表1-1  通江祥瑞公共运输有限公司'!F16+'附表1-2  通江诺宇出租汽车有限公司'!F16+'附表1-3  通江县金麒麟出租汽车有限责任公司'!F16)/3,2)</f>
        <v>16878</v>
      </c>
      <c r="G16" s="60">
        <f>ROUNDDOWN(('附表1-1  通江祥瑞公共运输有限公司'!G16+'附表1-2  通江诺宇出租汽车有限公司'!G16+'附表1-3  通江县金麒麟出租汽车有限责任公司'!G16)/3,2)</f>
        <v>0</v>
      </c>
      <c r="H16" s="60">
        <f>ROUNDDOWN(('附表1-1  通江祥瑞公共运输有限公司'!H16+'附表1-2  通江诺宇出租汽车有限公司'!H16+'附表1-3  通江县金麒麟出租汽车有限责任公司'!H16)/3,2)</f>
        <v>14065</v>
      </c>
      <c r="I16" s="60">
        <f>ROUNDDOWN(('附表1-1  通江祥瑞公共运输有限公司'!I16+'附表1-2  通江诺宇出租汽车有限公司'!I16+'附表1-3  通江县金麒麟出租汽车有限责任公司'!I16)/3,2)</f>
        <v>7164.4</v>
      </c>
      <c r="J16" s="60">
        <f>ROUNDDOWN(('附表1-1  通江祥瑞公共运输有限公司'!J16+'附表1-2  通江诺宇出租汽车有限公司'!J16+'附表1-3  通江县金麒麟出租汽车有限责任公司'!J16)/3,2)</f>
        <v>10109</v>
      </c>
      <c r="K16" s="60">
        <f t="shared" si="1"/>
        <v>2388.13</v>
      </c>
      <c r="L16" s="60">
        <f t="shared" si="2"/>
        <v>12497.13</v>
      </c>
      <c r="M16" s="26"/>
    </row>
    <row r="17" spans="1:13" ht="27" customHeight="1">
      <c r="A17" s="59" t="s">
        <v>44</v>
      </c>
      <c r="B17" s="16" t="s">
        <v>45</v>
      </c>
      <c r="C17" s="60">
        <f>ROUNDDOWN(('附表1-1  通江祥瑞公共运输有限公司'!C17+'附表1-2  通江诺宇出租汽车有限公司'!C17+'附表1-3  通江县金麒麟出租汽车有限责任公司'!C17)/3,2)</f>
        <v>0</v>
      </c>
      <c r="D17" s="60">
        <f>ROUNDDOWN(('附表1-1  通江祥瑞公共运输有限公司'!D17+'附表1-2  通江诺宇出租汽车有限公司'!D17+'附表1-3  通江县金麒麟出租汽车有限责任公司'!D17)/3,2)</f>
        <v>0</v>
      </c>
      <c r="E17" s="60">
        <f>ROUNDDOWN(('附表1-1  通江祥瑞公共运输有限公司'!E17+'附表1-2  通江诺宇出租汽车有限公司'!E17+'附表1-3  通江县金麒麟出租汽车有限责任公司'!E17)/3,2)</f>
        <v>0</v>
      </c>
      <c r="F17" s="60">
        <f>ROUNDDOWN(('附表1-1  通江祥瑞公共运输有限公司'!F17+'附表1-2  通江诺宇出租汽车有限公司'!F17+'附表1-3  通江县金麒麟出租汽车有限责任公司'!F17)/3,2)</f>
        <v>0</v>
      </c>
      <c r="G17" s="60">
        <f>ROUNDDOWN(('附表1-1  通江祥瑞公共运输有限公司'!G17+'附表1-2  通江诺宇出租汽车有限公司'!G17+'附表1-3  通江县金麒麟出租汽车有限责任公司'!G17)/3,2)</f>
        <v>0</v>
      </c>
      <c r="H17" s="60">
        <f>ROUNDDOWN(('附表1-1  通江祥瑞公共运输有限公司'!H17+'附表1-2  通江诺宇出租汽车有限公司'!H17+'附表1-3  通江县金麒麟出租汽车有限责任公司'!H17)/3,2)</f>
        <v>0</v>
      </c>
      <c r="I17" s="58">
        <f>ROUNDDOWN(('附表1-1  通江祥瑞公共运输有限公司'!I17+'附表1-2  通江诺宇出租汽车有限公司'!I17+'附表1-3  通江县金麒麟出租汽车有限责任公司'!I17)/3,2)</f>
        <v>0</v>
      </c>
      <c r="J17" s="60">
        <f>ROUNDDOWN(('附表1-1  通江祥瑞公共运输有限公司'!J17+'附表1-2  通江诺宇出租汽车有限公司'!J17+'附表1-3  通江县金麒麟出租汽车有限责任公司'!J17)/3,2)</f>
        <v>0</v>
      </c>
      <c r="K17" s="58">
        <f t="shared" si="1"/>
        <v>0</v>
      </c>
      <c r="L17" s="60">
        <f t="shared" si="2"/>
        <v>0</v>
      </c>
      <c r="M17" s="69"/>
    </row>
    <row r="18" spans="1:13" ht="27" customHeight="1">
      <c r="A18" s="59" t="s">
        <v>46</v>
      </c>
      <c r="B18" s="16" t="s">
        <v>47</v>
      </c>
      <c r="C18" s="60">
        <f>ROUNDDOWN(('附表1-1  通江祥瑞公共运输有限公司'!C18+'附表1-2  通江诺宇出租汽车有限公司'!C18+'附表1-3  通江县金麒麟出租汽车有限责任公司'!C18)/3,2)</f>
        <v>0</v>
      </c>
      <c r="D18" s="60">
        <f>C16-D16</f>
        <v>10329.6</v>
      </c>
      <c r="E18" s="60">
        <f>ROUNDDOWN(('附表1-1  通江祥瑞公共运输有限公司'!E18+'附表1-2  通江诺宇出租汽车有限公司'!E18+'附表1-3  通江县金麒麟出租汽车有限责任公司'!E18)/3,2)</f>
        <v>0</v>
      </c>
      <c r="F18" s="60">
        <f>F16-E16</f>
        <v>3429</v>
      </c>
      <c r="G18" s="60">
        <f>ROUNDDOWN(('附表1-1  通江祥瑞公共运输有限公司'!G18+'附表1-2  通江诺宇出租汽车有限公司'!G18+'附表1-3  通江县金麒麟出租汽车有限责任公司'!G18)/3,2)</f>
        <v>0</v>
      </c>
      <c r="H18" s="60">
        <f>ROUNDDOWN(('附表1-1  通江祥瑞公共运输有限公司'!H18+'附表1-2  通江诺宇出租汽车有限公司'!H18+'附表1-3  通江县金麒麟出租汽车有限责任公司'!H18)/3,2)</f>
        <v>0</v>
      </c>
      <c r="I18" s="58">
        <f>ROUNDDOWN(('附表1-1  通江祥瑞公共运输有限公司'!I18+'附表1-2  通江诺宇出租汽车有限公司'!I18+'附表1-3  通江县金麒麟出租汽车有限责任公司'!I18)/3,2)</f>
        <v>0</v>
      </c>
      <c r="J18" s="60">
        <f>ROUNDDOWN(('附表1-1  通江祥瑞公共运输有限公司'!J18+'附表1-2  通江诺宇出租汽车有限公司'!J18+'附表1-3  通江县金麒麟出租汽车有限责任公司'!J18)/3,2)</f>
        <v>0</v>
      </c>
      <c r="K18" s="58">
        <f t="shared" si="1"/>
        <v>0</v>
      </c>
      <c r="L18" s="60">
        <f t="shared" si="2"/>
        <v>4586.2</v>
      </c>
      <c r="M18" s="69"/>
    </row>
    <row r="19" spans="1:13" ht="27" customHeight="1">
      <c r="A19" s="56" t="s">
        <v>48</v>
      </c>
      <c r="B19" s="14" t="s">
        <v>49</v>
      </c>
      <c r="C19" s="58">
        <f>ROUNDDOWN(('附表1-1  通江祥瑞公共运输有限公司'!C19+'附表1-2  通江诺宇出租汽车有限公司'!C19+'附表1-3  通江县金麒麟出租汽车有限责任公司'!C19)/3,2)</f>
        <v>251672.3</v>
      </c>
      <c r="D19" s="58">
        <f>ROUNDDOWN(('附表1-1  通江祥瑞公共运输有限公司'!D19+'附表1-2  通江诺宇出租汽车有限公司'!D19+'附表1-3  通江县金麒麟出租汽车有限责任公司'!D19)/3,2)</f>
        <v>240887.87</v>
      </c>
      <c r="E19" s="58">
        <f>ROUNDDOWN(('附表1-1  通江祥瑞公共运输有限公司'!E19+'附表1-2  通江诺宇出租汽车有限公司'!E19+'附表1-3  通江县金麒麟出租汽车有限责任公司'!E19)/3,2)</f>
        <v>206885.87</v>
      </c>
      <c r="F19" s="58">
        <f>ROUNDDOWN(('附表1-1  通江祥瑞公共运输有限公司'!F19+'附表1-2  通江诺宇出租汽车有限公司'!F19+'附表1-3  通江县金麒麟出租汽车有限责任公司'!F19)/3,2)</f>
        <v>207942.37</v>
      </c>
      <c r="G19" s="58">
        <f>ROUNDDOWN(('附表1-1  通江祥瑞公共运输有限公司'!G19+'附表1-2  通江诺宇出租汽车有限公司'!G19+'附表1-3  通江县金麒麟出租汽车有限责任公司'!G19)/3,2)</f>
        <v>235678.82</v>
      </c>
      <c r="H19" s="58">
        <f>ROUNDDOWN(('附表1-1  通江祥瑞公共运输有限公司'!H19+'附表1-2  通江诺宇出租汽车有限公司'!H19+'附表1-3  通江县金麒麟出租汽车有限责任公司'!H19)/3,2)</f>
        <v>233854.06</v>
      </c>
      <c r="I19" s="58">
        <f>ROUNDDOWN(('附表1-1  通江祥瑞公共运输有限公司'!I19+'附表1-2  通江诺宇出租汽车有限公司'!I19+'附表1-3  通江县金麒麟出租汽车有限责任公司'!I19)/3,2)</f>
        <v>-11552.69</v>
      </c>
      <c r="J19" s="58">
        <f>ROUNDDOWN(('附表1-1  通江祥瑞公共运输有限公司'!J19+'附表1-2  通江诺宇出租汽车有限公司'!J19+'附表1-3  通江县金麒麟出租汽车有限责任公司'!J19)/3,2)</f>
        <v>231412.33</v>
      </c>
      <c r="K19" s="58">
        <f t="shared" si="1"/>
        <v>-3850.9</v>
      </c>
      <c r="L19" s="58">
        <f t="shared" si="2"/>
        <v>227561.43</v>
      </c>
      <c r="M19" s="69"/>
    </row>
    <row r="20" spans="1:13" ht="27" customHeight="1">
      <c r="A20" s="59" t="s">
        <v>50</v>
      </c>
      <c r="B20" s="16" t="s">
        <v>51</v>
      </c>
      <c r="C20" s="60">
        <f>ROUNDDOWN(('附表1-1  通江祥瑞公共运输有限公司'!C20+'附表1-2  通江诺宇出租汽车有限公司'!C20+'附表1-3  通江县金麒麟出租汽车有限责任公司'!C20)/3,2)</f>
        <v>90796.8</v>
      </c>
      <c r="D20" s="60">
        <f>ROUNDDOWN(('附表1-1  通江祥瑞公共运输有限公司'!D20+'附表1-2  通江诺宇出租汽车有限公司'!D20+'附表1-3  通江县金麒麟出租汽车有限责任公司'!D20)/3,2)</f>
        <v>107718.4</v>
      </c>
      <c r="E20" s="60">
        <f>ROUNDDOWN(('附表1-1  通江祥瑞公共运输有限公司'!E20+'附表1-2  通江诺宇出租汽车有限公司'!E20+'附表1-3  通江县金麒麟出租汽车有限责任公司'!E20)/3,2)</f>
        <v>84945.6</v>
      </c>
      <c r="F20" s="60">
        <f>ROUNDDOWN(('附表1-1  通江祥瑞公共运输有限公司'!F20+'附表1-2  通江诺宇出租汽车有限公司'!F20+'附表1-3  通江县金麒麟出租汽车有限责任公司'!F20)/3,2)</f>
        <v>100323.2</v>
      </c>
      <c r="G20" s="60">
        <f>ROUNDDOWN(('附表1-1  通江祥瑞公共运输有限公司'!G20+'附表1-2  通江诺宇出租汽车有限公司'!G20+'附表1-3  通江县金麒麟出租汽车有限责任公司'!G20)/3,2)</f>
        <v>92562.4</v>
      </c>
      <c r="H20" s="60">
        <f>ROUNDDOWN(('附表1-1  通江祥瑞公共运输有限公司'!H20+'附表1-2  通江诺宇出租汽车有限公司'!H20+'附表1-3  通江县金麒麟出租汽车有限责任公司'!H20)/3,2)</f>
        <v>103661.6</v>
      </c>
      <c r="I20" s="60">
        <f>ROUNDDOWN(('附表1-1  通江祥瑞公共运输有限公司'!I20+'附表1-2  通江诺宇出租汽车有限公司'!I20+'附表1-3  通江县金麒麟出租汽车有限责任公司'!I20)/3,2)</f>
        <v>43398.4</v>
      </c>
      <c r="J20" s="60">
        <f>ROUNDDOWN(('附表1-1  通江祥瑞公共运输有限公司'!J20+'附表1-2  通江诺宇出租汽车有限公司'!J20+'附表1-3  通江县金麒麟出租汽车有限责任公司'!J20)/3,2)</f>
        <v>89434.93</v>
      </c>
      <c r="K20" s="60">
        <f t="shared" si="1"/>
        <v>14466.13</v>
      </c>
      <c r="L20" s="60">
        <f t="shared" si="2"/>
        <v>103901.07</v>
      </c>
      <c r="M20" s="16" t="s">
        <v>52</v>
      </c>
    </row>
    <row r="21" spans="1:13" ht="27" customHeight="1">
      <c r="A21" s="59" t="s">
        <v>53</v>
      </c>
      <c r="B21" s="16" t="s">
        <v>54</v>
      </c>
      <c r="C21" s="60">
        <f>ROUNDDOWN(('附表1-1  通江祥瑞公共运输有限公司'!C21+'附表1-2  通江诺宇出租汽车有限公司'!C21+'附表1-3  通江县金麒麟出租汽车有限责任公司'!C21)/3,2)</f>
        <v>74400</v>
      </c>
      <c r="D21" s="60">
        <f>ROUNDDOWN(('附表1-1  通江祥瑞公共运输有限公司'!D21+'附表1-2  通江诺宇出租汽车有限公司'!D21+'附表1-3  通江县金麒麟出租汽车有限责任公司'!D21)/3,2)</f>
        <v>89424</v>
      </c>
      <c r="E21" s="60">
        <f>ROUNDDOWN(('附表1-1  通江祥瑞公共运输有限公司'!E21+'附表1-2  通江诺宇出租汽车有限公司'!E21+'附表1-3  通江县金麒麟出租汽车有限责任公司'!E21)/3,2)</f>
        <v>72000</v>
      </c>
      <c r="F21" s="60">
        <f>ROUNDDOWN(('附表1-1  通江祥瑞公共运输有限公司'!F21+'附表1-2  通江诺宇出租汽车有限公司'!F21+'附表1-3  通江县金麒麟出租汽车有限责任公司'!F21)/3,2)</f>
        <v>83136</v>
      </c>
      <c r="G21" s="60">
        <f>ROUNDDOWN(('附表1-1  通江祥瑞公共运输有限公司'!G21+'附表1-2  通江诺宇出租汽车有限公司'!G21+'附表1-3  通江县金麒麟出租汽车有限责任公司'!G21)/3,2)</f>
        <v>81100</v>
      </c>
      <c r="H21" s="60">
        <f>ROUNDDOWN(('附表1-1  通江祥瑞公共运输有限公司'!H21+'附表1-2  通江诺宇出租汽车有限公司'!H21+'附表1-3  通江县金麒麟出租汽车有限责任公司'!H21)/3,2)</f>
        <v>85968</v>
      </c>
      <c r="I21" s="60">
        <f>ROUNDDOWN(('附表1-1  通江祥瑞公共运输有限公司'!I21+'附表1-2  通江诺宇出租汽车有限公司'!I21+'附表1-3  通江县金麒麟出租汽车有限责任公司'!I21)/3,2)</f>
        <v>31028</v>
      </c>
      <c r="J21" s="60">
        <f>ROUNDDOWN(('附表1-1  通江祥瑞公共运输有限公司'!J21+'附表1-2  通江诺宇出租汽车有限公司'!J21+'附表1-3  通江县金麒麟出租汽车有限责任公司'!J21)/3,2)</f>
        <v>75833.33</v>
      </c>
      <c r="K21" s="60">
        <f t="shared" si="1"/>
        <v>10342.67</v>
      </c>
      <c r="L21" s="60">
        <f t="shared" si="2"/>
        <v>86176</v>
      </c>
      <c r="M21" s="16" t="s">
        <v>55</v>
      </c>
    </row>
    <row r="22" spans="1:13" ht="27" customHeight="1">
      <c r="A22" s="59" t="s">
        <v>56</v>
      </c>
      <c r="B22" s="16" t="s">
        <v>57</v>
      </c>
      <c r="C22" s="60">
        <f>ROUNDDOWN(('附表1-1  通江祥瑞公共运输有限公司'!C22+'附表1-2  通江诺宇出租汽车有限公司'!C22+'附表1-3  通江县金麒麟出租汽车有限责任公司'!C22)/3,2)</f>
        <v>16396.8</v>
      </c>
      <c r="D22" s="60">
        <f>ROUNDDOWN(('附表1-1  通江祥瑞公共运输有限公司'!D22+'附表1-2  通江诺宇出租汽车有限公司'!D22+'附表1-3  通江县金麒麟出租汽车有限责任公司'!D22)/3,2)</f>
        <v>18294.4</v>
      </c>
      <c r="E22" s="60">
        <f>ROUNDDOWN(('附表1-1  通江祥瑞公共运输有限公司'!E22+'附表1-2  通江诺宇出租汽车有限公司'!E22+'附表1-3  通江县金麒麟出租汽车有限责任公司'!E22)/3,2)</f>
        <v>12945.6</v>
      </c>
      <c r="F22" s="60">
        <f>ROUNDDOWN(('附表1-1  通江祥瑞公共运输有限公司'!F22+'附表1-2  通江诺宇出租汽车有限公司'!F22+'附表1-3  通江县金麒麟出租汽车有限责任公司'!F22)/3,2)</f>
        <v>17187.2</v>
      </c>
      <c r="G22" s="60">
        <f>ROUNDDOWN(('附表1-1  通江祥瑞公共运输有限公司'!G22+'附表1-2  通江诺宇出租汽车有限公司'!G22+'附表1-3  通江县金麒麟出租汽车有限责任公司'!G22)/3,2)</f>
        <v>11462.4</v>
      </c>
      <c r="H22" s="60">
        <f>ROUNDDOWN(('附表1-1  通江祥瑞公共运输有限公司'!H22+'附表1-2  通江诺宇出租汽车有限公司'!H22+'附表1-3  通江县金麒麟出租汽车有限责任公司'!H22)/3,2)</f>
        <v>17693.6</v>
      </c>
      <c r="I22" s="60">
        <f>ROUNDDOWN(('附表1-1  通江祥瑞公共运输有限公司'!I22+'附表1-2  通江诺宇出租汽车有限公司'!I22+'附表1-3  通江县金麒麟出租汽车有限责任公司'!I22)/3,2)</f>
        <v>12370.4</v>
      </c>
      <c r="J22" s="60">
        <f>ROUNDDOWN(('附表1-1  通江祥瑞公共运输有限公司'!J22+'附表1-2  通江诺宇出租汽车有限公司'!J22+'附表1-3  通江县金麒麟出租汽车有限责任公司'!J22)/3,2)</f>
        <v>13601.6</v>
      </c>
      <c r="K22" s="60">
        <f t="shared" si="1"/>
        <v>4123.47</v>
      </c>
      <c r="L22" s="60">
        <f t="shared" si="2"/>
        <v>17725.07</v>
      </c>
      <c r="M22" s="16" t="s">
        <v>55</v>
      </c>
    </row>
    <row r="23" spans="1:13" ht="27" customHeight="1">
      <c r="A23" s="59" t="s">
        <v>58</v>
      </c>
      <c r="B23" s="16" t="s">
        <v>59</v>
      </c>
      <c r="C23" s="60">
        <f>ROUNDDOWN(('附表1-1  通江祥瑞公共运输有限公司'!C23+'附表1-2  通江诺宇出租汽车有限公司'!C23+'附表1-3  通江县金麒麟出租汽车有限责任公司'!C23)/3,2)</f>
        <v>11344.02</v>
      </c>
      <c r="D23" s="60">
        <f>ROUNDDOWN(('附表1-1  通江祥瑞公共运输有限公司'!D23+'附表1-2  通江诺宇出租汽车有限公司'!D23+'附表1-3  通江县金麒麟出租汽车有限责任公司'!D23)/3,2)</f>
        <v>8508.02</v>
      </c>
      <c r="E23" s="60">
        <f>ROUNDDOWN(('附表1-1  通江祥瑞公共运输有限公司'!E23+'附表1-2  通江诺宇出租汽车有限公司'!E23+'附表1-3  通江县金麒麟出租汽车有限责任公司'!E23)/3,2)</f>
        <v>11667.86</v>
      </c>
      <c r="F23" s="60">
        <f>ROUNDDOWN(('附表1-1  通江祥瑞公共运输有限公司'!F23+'附表1-2  通江诺宇出租汽车有限公司'!F23+'附表1-3  通江县金麒麟出租汽车有限责任公司'!F23)/3,2)</f>
        <v>8750.9</v>
      </c>
      <c r="G23" s="60">
        <f>ROUNDDOWN(('附表1-1  通江祥瑞公共运输有限公司'!G23+'附表1-2  通江诺宇出租汽车有限公司'!G23+'附表1-3  通江县金麒麟出租汽车有限责任公司'!G23)/3,2)</f>
        <v>11667.86</v>
      </c>
      <c r="H23" s="60">
        <f>ROUNDDOWN(('附表1-1  通江祥瑞公共运输有限公司'!H23+'附表1-2  通江诺宇出租汽车有限公司'!H23+'附表1-3  通江县金麒麟出租汽车有限责任公司'!H23)/3,2)</f>
        <v>8750.9</v>
      </c>
      <c r="I23" s="60">
        <f>ROUNDDOWN(('附表1-1  通江祥瑞公共运输有限公司'!I23+'附表1-2  通江诺宇出租汽车有限公司'!I23+'附表1-3  通江县金麒麟出租汽车有限责任公司'!I23)/3,2)</f>
        <v>-8669.93</v>
      </c>
      <c r="J23" s="60">
        <f>ROUNDDOWN(('附表1-1  通江祥瑞公共运输有限公司'!J23+'附表1-2  通江诺宇出租汽车有限公司'!J23+'附表1-3  通江县金麒麟出租汽车有限责任公司'!J23)/3,2)</f>
        <v>11559.91</v>
      </c>
      <c r="K23" s="60">
        <f t="shared" si="1"/>
        <v>-2889.98</v>
      </c>
      <c r="L23" s="60">
        <f t="shared" si="2"/>
        <v>8669.94</v>
      </c>
      <c r="M23" s="16" t="s">
        <v>60</v>
      </c>
    </row>
    <row r="24" spans="1:13" ht="27" customHeight="1">
      <c r="A24" s="59" t="s">
        <v>61</v>
      </c>
      <c r="B24" s="16" t="s">
        <v>62</v>
      </c>
      <c r="C24" s="60">
        <f>ROUNDDOWN(('附表1-1  通江祥瑞公共运输有限公司'!C24+'附表1-2  通江诺宇出租汽车有限公司'!C24+'附表1-3  通江县金麒麟出租汽车有限责任公司'!C24)/3,2)</f>
        <v>6</v>
      </c>
      <c r="D24" s="60">
        <f>ROUNDDOWN(('附表1-1  通江祥瑞公共运输有限公司'!D24+'附表1-2  通江诺宇出租汽车有限公司'!D24+'附表1-3  通江县金麒麟出租汽车有限责任公司'!D24)/3,2)</f>
        <v>8</v>
      </c>
      <c r="E24" s="60">
        <f>ROUNDDOWN(('附表1-1  通江祥瑞公共运输有限公司'!E24+'附表1-2  通江诺宇出租汽车有限公司'!E24+'附表1-3  通江县金麒麟出租汽车有限责任公司'!E24)/3,2)</f>
        <v>6</v>
      </c>
      <c r="F24" s="60">
        <f>ROUNDDOWN(('附表1-1  通江祥瑞公共运输有限公司'!F24+'附表1-2  通江诺宇出租汽车有限公司'!F24+'附表1-3  通江县金麒麟出租汽车有限责任公司'!F24)/3,2)</f>
        <v>8</v>
      </c>
      <c r="G24" s="60">
        <f>ROUNDDOWN(('附表1-1  通江祥瑞公共运输有限公司'!G24+'附表1-2  通江诺宇出租汽车有限公司'!G24+'附表1-3  通江县金麒麟出租汽车有限责任公司'!G24)/3,2)</f>
        <v>6</v>
      </c>
      <c r="H24" s="60">
        <f>ROUNDDOWN(('附表1-1  通江祥瑞公共运输有限公司'!H24+'附表1-2  通江诺宇出租汽车有限公司'!H24+'附表1-3  通江县金麒麟出租汽车有限责任公司'!H24)/3,2)</f>
        <v>8</v>
      </c>
      <c r="I24" s="60">
        <f>ROUNDDOWN(('附表1-1  通江祥瑞公共运输有限公司'!I24+'附表1-2  通江诺宇出租汽车有限公司'!I24+'附表1-3  通江县金麒麟出租汽车有限责任公司'!I24)/3,2)</f>
        <v>6</v>
      </c>
      <c r="J24" s="60">
        <f>ROUNDDOWN(('附表1-1  通江祥瑞公共运输有限公司'!J24+'附表1-2  通江诺宇出租汽车有限公司'!J24+'附表1-3  通江县金麒麟出租汽车有限责任公司'!J24)/3,2)</f>
        <v>6</v>
      </c>
      <c r="K24" s="60">
        <f t="shared" si="1"/>
        <v>2</v>
      </c>
      <c r="L24" s="60">
        <f t="shared" si="2"/>
        <v>8</v>
      </c>
      <c r="M24" s="69"/>
    </row>
    <row r="25" spans="1:13" ht="27" customHeight="1">
      <c r="A25" s="59" t="s">
        <v>63</v>
      </c>
      <c r="B25" s="16" t="s">
        <v>64</v>
      </c>
      <c r="C25" s="60">
        <f>ROUNDDOWN(('附表1-1  通江祥瑞公共运输有限公司'!C25+'附表1-2  通江诺宇出租汽车有限公司'!C25+'附表1-3  通江县金麒麟出租汽车有限责任公司'!C25)/3,2)</f>
        <v>11508.22</v>
      </c>
      <c r="D25" s="60">
        <f>ROUNDDOWN(('附表1-1  通江祥瑞公共运输有限公司'!D25+'附表1-2  通江诺宇出租汽车有限公司'!D25+'附表1-3  通江县金麒麟出租汽车有限责任公司'!D25)/3,2)</f>
        <v>11508.22</v>
      </c>
      <c r="E25" s="60">
        <f>ROUNDDOWN(('附表1-1  通江祥瑞公共运输有限公司'!E25+'附表1-2  通江诺宇出租汽车有限公司'!E25+'附表1-3  通江县金麒麟出租汽车有限责任公司'!E25)/3,2)</f>
        <v>12825.46</v>
      </c>
      <c r="F25" s="60">
        <f>ROUNDDOWN(('附表1-1  通江祥瑞公共运输有限公司'!F25+'附表1-2  通江诺宇出租汽车有限公司'!F25+'附表1-3  通江县金麒麟出租汽车有限责任公司'!F25)/3,2)</f>
        <v>12825.46</v>
      </c>
      <c r="G25" s="60">
        <f>ROUNDDOWN(('附表1-1  通江祥瑞公共运输有限公司'!G25+'附表1-2  通江诺宇出租汽车有限公司'!G25+'附表1-3  通江县金麒麟出租汽车有限责任公司'!G25)/3,2)</f>
        <v>12658.18</v>
      </c>
      <c r="H25" s="60">
        <f>ROUNDDOWN(('附表1-1  通江祥瑞公共运输有限公司'!H25+'附表1-2  通江诺宇出租汽车有限公司'!H25+'附表1-3  通江县金麒麟出租汽车有限责任公司'!H25)/3,2)</f>
        <v>12658.18</v>
      </c>
      <c r="I25" s="58">
        <f>ROUNDDOWN(('附表1-1  通江祥瑞公共运输有限公司'!I25+'附表1-2  通江诺宇出租汽车有限公司'!I25+'附表1-3  通江县金麒麟出租汽车有限责任公司'!I25)/3,2)</f>
        <v>0</v>
      </c>
      <c r="J25" s="60">
        <f>ROUNDDOWN(('附表1-1  通江祥瑞公共运输有限公司'!J25+'附表1-2  通江诺宇出租汽车有限公司'!J25+'附表1-3  通江县金麒麟出租汽车有限责任公司'!J25)/3,2)</f>
        <v>12330.62</v>
      </c>
      <c r="K25" s="60">
        <f aca="true" t="shared" si="3" ref="K25:K46">ROUND(I25/3,2)</f>
        <v>0</v>
      </c>
      <c r="L25" s="60">
        <f aca="true" t="shared" si="4" ref="L25:L46">ROUND(SUM(D25,F25,H25)/3,2)</f>
        <v>12330.62</v>
      </c>
      <c r="M25" s="16" t="s">
        <v>65</v>
      </c>
    </row>
    <row r="26" spans="1:13" ht="27" customHeight="1">
      <c r="A26" s="59" t="s">
        <v>66</v>
      </c>
      <c r="B26" s="16" t="s">
        <v>67</v>
      </c>
      <c r="C26" s="60">
        <f>ROUNDDOWN(('附表1-1  通江祥瑞公共运输有限公司'!C26+'附表1-2  通江诺宇出租汽车有限公司'!C26+'附表1-3  通江县金麒麟出租汽车有限责任公司'!C26)/3,2)</f>
        <v>118258.96</v>
      </c>
      <c r="D26" s="60">
        <f>ROUNDDOWN(('附表1-1  通江祥瑞公共运输有限公司'!D26+'附表1-2  通江诺宇出租汽车有限公司'!D26+'附表1-3  通江县金麒麟出租汽车有限责任公司'!D26)/3,2)</f>
        <v>96863.57</v>
      </c>
      <c r="E26" s="60">
        <f>ROUNDDOWN(('附表1-1  通江祥瑞公共运输有限公司'!E26+'附表1-2  通江诺宇出租汽车有限公司'!E26+'附表1-3  通江县金麒麟出租汽车有限责任公司'!E26)/3,2)</f>
        <v>77219.07</v>
      </c>
      <c r="F26" s="60">
        <f>ROUNDDOWN(('附表1-1  通江祥瑞公共运输有限公司'!F26+'附表1-2  通江诺宇出租汽车有限公司'!F26+'附表1-3  通江县金麒麟出租汽车有限责任公司'!F26)/3,2)</f>
        <v>68031.6</v>
      </c>
      <c r="G26" s="60">
        <f>ROUNDDOWN(('附表1-1  通江祥瑞公共运输有限公司'!G26+'附表1-2  通江诺宇出租汽车有限公司'!G26+'附表1-3  通江县金麒麟出租汽车有限责任公司'!G26)/3,2)</f>
        <v>98357.7</v>
      </c>
      <c r="H26" s="60">
        <f>ROUNDDOWN(('附表1-1  通江祥瑞公共运输有限公司'!H26+'附表1-2  通江诺宇出租汽车有限公司'!H26+'附表1-3  通江县金麒麟出租汽车有限责任公司'!H26)/3,2)</f>
        <v>91715.49</v>
      </c>
      <c r="I26" s="60">
        <f>ROUNDDOWN(('附表1-1  通江祥瑞公共运输有限公司'!I26+'附表1-2  通江诺宇出租汽车有限公司'!I26+'附表1-3  通江县金麒麟出租汽车有限责任公司'!I26)/3,2)</f>
        <v>-37225.06</v>
      </c>
      <c r="J26" s="60">
        <f>ROUNDDOWN(('附表1-1  通江祥瑞公共运输有限公司'!J26+'附表1-2  通江诺宇出租汽车有限公司'!J26+'附表1-3  通江县金麒麟出租汽车有限责任公司'!J26)/3,2)</f>
        <v>97945.24</v>
      </c>
      <c r="K26" s="60">
        <f t="shared" si="3"/>
        <v>-12408.35</v>
      </c>
      <c r="L26" s="60">
        <f t="shared" si="4"/>
        <v>85536.89</v>
      </c>
      <c r="M26" s="16" t="s">
        <v>68</v>
      </c>
    </row>
    <row r="27" spans="1:13" ht="36" customHeight="1">
      <c r="A27" s="59" t="s">
        <v>69</v>
      </c>
      <c r="B27" s="16" t="s">
        <v>70</v>
      </c>
      <c r="C27" s="60">
        <f>ROUNDDOWN(('附表1-1  通江祥瑞公共运输有限公司'!C27+'附表1-2  通江诺宇出租汽车有限公司'!C27+'附表1-3  通江县金麒麟出租汽车有限责任公司'!C27)/3,2)</f>
        <v>11916.86</v>
      </c>
      <c r="D27" s="60">
        <f>ROUNDDOWN(('附表1-1  通江祥瑞公共运输有限公司'!D27+'附表1-2  通江诺宇出租汽车有限公司'!D27+'附表1-3  通江县金麒麟出租汽车有限责任公司'!D27)/3,2)</f>
        <v>8547.17</v>
      </c>
      <c r="E27" s="60">
        <f>ROUNDDOWN(('附表1-1  通江祥瑞公共运输有限公司'!E27+'附表1-2  通江诺宇出租汽车有限公司'!E27+'附表1-3  通江县金麒麟出租汽车有限责任公司'!E27)/3,2)</f>
        <v>12361.04</v>
      </c>
      <c r="F27" s="60">
        <f>ROUNDDOWN(('附表1-1  通江祥瑞公共运输有限公司'!F27+'附表1-2  通江诺宇出租汽车有限公司'!F27+'附表1-3  通江县金麒麟出租汽车有限责任公司'!F27)/3,2)</f>
        <v>10144.37</v>
      </c>
      <c r="G27" s="60">
        <f>ROUNDDOWN(('附表1-1  通江祥瑞公共运输有限公司'!G27+'附表1-2  通江诺宇出租汽车有限公司'!G27+'附表1-3  通江县金麒麟出租汽车有限责任公司'!G27)/3,2)</f>
        <v>12361.04</v>
      </c>
      <c r="H27" s="60">
        <f>ROUNDDOWN(('附表1-1  通江祥瑞公共运输有限公司'!H27+'附表1-2  通江诺宇出租汽车有限公司'!H27+'附表1-3  通江县金麒麟出租汽车有限责任公司'!H27)/3,2)</f>
        <v>8996.25</v>
      </c>
      <c r="I27" s="60">
        <f>ROUNDDOWN(('附表1-1  通江祥瑞公共运输有限公司'!I27+'附表1-2  通江诺宇出租汽车有限公司'!I27+'附表1-3  通江县金麒麟出租汽车有限责任公司'!I27)/3,2)</f>
        <v>-8951.15</v>
      </c>
      <c r="J27" s="60">
        <f>ROUNDDOWN(('附表1-1  通江祥瑞公共运输有限公司'!J27+'附表1-2  通江诺宇出租汽车有限公司'!J27+'附表1-3  通江县金麒麟出租汽车有限责任公司'!J27)/3,2)</f>
        <v>12212.98</v>
      </c>
      <c r="K27" s="60">
        <f t="shared" si="3"/>
        <v>-2983.72</v>
      </c>
      <c r="L27" s="60">
        <f t="shared" si="4"/>
        <v>9229.26</v>
      </c>
      <c r="M27" s="16" t="s">
        <v>71</v>
      </c>
    </row>
    <row r="28" spans="1:13" ht="27" customHeight="1">
      <c r="A28" s="59" t="s">
        <v>72</v>
      </c>
      <c r="B28" s="16" t="s">
        <v>73</v>
      </c>
      <c r="C28" s="60">
        <f>ROUNDDOWN(('附表1-1  通江祥瑞公共运输有限公司'!C28+'附表1-2  通江诺宇出租汽车有限公司'!C28+'附表1-3  通江县金麒麟出租汽车有限责任公司'!C28)/3,2)</f>
        <v>6023.18</v>
      </c>
      <c r="D28" s="60">
        <f>ROUNDDOWN(('附表1-1  通江祥瑞公共运输有限公司'!D28+'附表1-2  通江诺宇出租汽车有限公司'!D28+'附表1-3  通江县金麒麟出租汽车有限责任公司'!D28)/3,2)</f>
        <v>5918.24</v>
      </c>
      <c r="E28" s="60">
        <f>ROUNDDOWN(('附表1-1  通江祥瑞公共运输有限公司'!E28+'附表1-2  通江诺宇出租汽车有限公司'!E28+'附表1-3  通江县金麒麟出租汽车有限责任公司'!E28)/3,2)</f>
        <v>6035.5</v>
      </c>
      <c r="F28" s="60">
        <f>ROUNDDOWN(('附表1-1  通江祥瑞公共运输有限公司'!F28+'附表1-2  通江诺宇出租汽车有限公司'!F28+'附表1-3  通江县金麒麟出租汽车有限责任公司'!F28)/3,2)</f>
        <v>6035.5</v>
      </c>
      <c r="G28" s="60">
        <f>ROUNDDOWN(('附表1-1  通江祥瑞公共运输有限公司'!G28+'附表1-2  通江诺宇出租汽车有限公司'!G28+'附表1-3  通江县金麒麟出租汽车有限责任公司'!G28)/3,2)</f>
        <v>6240.3</v>
      </c>
      <c r="H28" s="60">
        <f>ROUNDDOWN(('附表1-1  通江祥瑞公共运输有限公司'!H28+'附表1-2  通江诺宇出租汽车有限公司'!H28+'附表1-3  通江县金麒麟出租汽车有限责任公司'!H28)/3,2)</f>
        <v>6240.3</v>
      </c>
      <c r="I28" s="60">
        <f>ROUNDDOWN(('附表1-1  通江祥瑞公共运输有限公司'!I28+'附表1-2  通江诺宇出租汽车有限公司'!I28+'附表1-3  通江县金麒麟出租汽车有限责任公司'!I28)/3,2)</f>
        <v>-104.94</v>
      </c>
      <c r="J28" s="60">
        <f>ROUNDDOWN(('附表1-1  通江祥瑞公共运输有限公司'!J28+'附表1-2  通江诺宇出租汽车有限公司'!J28+'附表1-3  通江县金麒麟出租汽车有限责任公司'!J28)/3,2)</f>
        <v>6099.66</v>
      </c>
      <c r="K28" s="60">
        <f t="shared" si="3"/>
        <v>-34.98</v>
      </c>
      <c r="L28" s="60">
        <f t="shared" si="4"/>
        <v>6064.68</v>
      </c>
      <c r="M28" s="16" t="s">
        <v>74</v>
      </c>
    </row>
    <row r="29" spans="1:13" ht="27" customHeight="1">
      <c r="A29" s="59" t="s">
        <v>75</v>
      </c>
      <c r="B29" s="16" t="s">
        <v>76</v>
      </c>
      <c r="C29" s="60">
        <f>ROUNDDOWN(('附表1-1  通江祥瑞公共运输有限公司'!C29+'附表1-2  通江诺宇出租汽车有限公司'!C29+'附表1-3  通江县金麒麟出租汽车有限责任公司'!C29)/3,2)</f>
        <v>1824.24</v>
      </c>
      <c r="D29" s="60">
        <f>ROUNDDOWN(('附表1-1  通江祥瑞公共运输有限公司'!D29+'附表1-2  通江诺宇出租汽车有限公司'!D29+'附表1-3  通江县金麒麟出租汽车有限责任公司'!D29)/3,2)</f>
        <v>1824.24</v>
      </c>
      <c r="E29" s="60">
        <f>ROUNDDOWN(('附表1-1  通江祥瑞公共运输有限公司'!E29+'附表1-2  通江诺宇出租汽车有限公司'!E29+'附表1-3  通江县金麒麟出租汽车有限责任公司'!E29)/3,2)</f>
        <v>1831.33</v>
      </c>
      <c r="F29" s="60">
        <f>ROUNDDOWN(('附表1-1  通江祥瑞公共运输有限公司'!F29+'附表1-2  通江诺宇出租汽车有限公司'!F29+'附表1-3  通江县金麒麟出租汽车有限责任公司'!F29)/3,2)</f>
        <v>1831.33</v>
      </c>
      <c r="G29" s="60">
        <f>ROUNDDOWN(('附表1-1  通江祥瑞公共运输有限公司'!G29+'附表1-2  通江诺宇出租汽车有限公司'!G29+'附表1-3  通江县金麒麟出租汽车有限责任公司'!G29)/3,2)</f>
        <v>1831.33</v>
      </c>
      <c r="H29" s="60">
        <f>ROUNDDOWN(('附表1-1  通江祥瑞公共运输有限公司'!H29+'附表1-2  通江诺宇出租汽车有限公司'!H29+'附表1-3  通江县金麒麟出租汽车有限责任公司'!H29)/3,2)</f>
        <v>1831.33</v>
      </c>
      <c r="I29" s="58">
        <f>ROUNDDOWN(('附表1-1  通江祥瑞公共运输有限公司'!I29+'附表1-2  通江诺宇出租汽车有限公司'!I29+'附表1-3  通江县金麒麟出租汽车有限责任公司'!I29)/3,2)</f>
        <v>0</v>
      </c>
      <c r="J29" s="60">
        <f>ROUNDDOWN(('附表1-1  通江祥瑞公共运输有限公司'!J29+'附表1-2  通江诺宇出租汽车有限公司'!J29+'附表1-3  通江县金麒麟出租汽车有限责任公司'!J29)/3,2)</f>
        <v>1828.97</v>
      </c>
      <c r="K29" s="60">
        <f t="shared" si="3"/>
        <v>0</v>
      </c>
      <c r="L29" s="60">
        <f t="shared" si="4"/>
        <v>1828.97</v>
      </c>
      <c r="M29" s="16" t="s">
        <v>65</v>
      </c>
    </row>
    <row r="30" spans="1:13" ht="27" customHeight="1">
      <c r="A30" s="59" t="s">
        <v>77</v>
      </c>
      <c r="B30" s="16" t="s">
        <v>78</v>
      </c>
      <c r="C30" s="60">
        <f>ROUNDDOWN(('附表1-1  通江祥瑞公共运输有限公司'!C30+'附表1-2  通江诺宇出租汽车有限公司'!C30+'附表1-3  通江县金麒麟出租汽车有限责任公司'!C30)/3,2)</f>
        <v>0</v>
      </c>
      <c r="D30" s="60">
        <f>ROUNDDOWN(('附表1-1  通江祥瑞公共运输有限公司'!D30+'附表1-2  通江诺宇出租汽车有限公司'!D30+'附表1-3  通江县金麒麟出租汽车有限责任公司'!D30)/3,2)</f>
        <v>0</v>
      </c>
      <c r="E30" s="60">
        <f>ROUNDDOWN(('附表1-1  通江祥瑞公共运输有限公司'!E30+'附表1-2  通江诺宇出租汽车有限公司'!E30+'附表1-3  通江县金麒麟出租汽车有限责任公司'!E30)/3,2)</f>
        <v>0</v>
      </c>
      <c r="F30" s="60">
        <f>ROUNDDOWN(('附表1-1  通江祥瑞公共运输有限公司'!F30+'附表1-2  通江诺宇出租汽车有限公司'!F30+'附表1-3  通江县金麒麟出租汽车有限责任公司'!F30)/3,2)</f>
        <v>0</v>
      </c>
      <c r="G30" s="60">
        <f>ROUNDDOWN(('附表1-1  通江祥瑞公共运输有限公司'!G30+'附表1-2  通江诺宇出租汽车有限公司'!G30+'附表1-3  通江县金麒麟出租汽车有限责任公司'!G30)/3,2)</f>
        <v>0</v>
      </c>
      <c r="H30" s="60">
        <f>ROUNDDOWN(('附表1-1  通江祥瑞公共运输有限公司'!H30+'附表1-2  通江诺宇出租汽车有限公司'!H30+'附表1-3  通江县金麒麟出租汽车有限责任公司'!H30)/3,2)</f>
        <v>0</v>
      </c>
      <c r="I30" s="58">
        <f>ROUNDDOWN(('附表1-1  通江祥瑞公共运输有限公司'!I30+'附表1-2  通江诺宇出租汽车有限公司'!I30+'附表1-3  通江县金麒麟出租汽车有限责任公司'!I30)/3,2)</f>
        <v>0</v>
      </c>
      <c r="J30" s="60">
        <f>ROUNDDOWN(('附表1-1  通江祥瑞公共运输有限公司'!J30+'附表1-2  通江诺宇出租汽车有限公司'!J30+'附表1-3  通江县金麒麟出租汽车有限责任公司'!J30)/3,2)</f>
        <v>0</v>
      </c>
      <c r="K30" s="60">
        <f t="shared" si="3"/>
        <v>0</v>
      </c>
      <c r="L30" s="60">
        <f t="shared" si="4"/>
        <v>0</v>
      </c>
      <c r="M30" s="69"/>
    </row>
    <row r="31" spans="1:13" ht="27" customHeight="1">
      <c r="A31" s="59" t="s">
        <v>79</v>
      </c>
      <c r="B31" s="16" t="s">
        <v>80</v>
      </c>
      <c r="C31" s="60">
        <f>ROUNDDOWN(('附表1-1  通江祥瑞公共运输有限公司'!C31+'附表1-2  通江诺宇出租汽车有限公司'!C31+'附表1-3  通江县金麒麟出租汽车有限责任公司'!C31)/3,2)</f>
        <v>0</v>
      </c>
      <c r="D31" s="60">
        <f>ROUNDDOWN(('附表1-1  通江祥瑞公共运输有限公司'!D31+'附表1-2  通江诺宇出租汽车有限公司'!D31+'附表1-3  通江县金麒麟出租汽车有限责任公司'!D31)/3,2)</f>
        <v>0</v>
      </c>
      <c r="E31" s="60">
        <f>ROUNDDOWN(('附表1-1  通江祥瑞公共运输有限公司'!E31+'附表1-2  通江诺宇出租汽车有限公司'!E31+'附表1-3  通江县金麒麟出租汽车有限责任公司'!E31)/3,2)</f>
        <v>0</v>
      </c>
      <c r="F31" s="60">
        <f>ROUNDDOWN(('附表1-1  通江祥瑞公共运输有限公司'!F31+'附表1-2  通江诺宇出租汽车有限公司'!F31+'附表1-3  通江县金麒麟出租汽车有限责任公司'!F31)/3,2)</f>
        <v>0</v>
      </c>
      <c r="G31" s="60">
        <f>ROUNDDOWN(('附表1-1  通江祥瑞公共运输有限公司'!G31+'附表1-2  通江诺宇出租汽车有限公司'!G31+'附表1-3  通江县金麒麟出租汽车有限责任公司'!G31)/3,2)</f>
        <v>0</v>
      </c>
      <c r="H31" s="60">
        <f>ROUNDDOWN(('附表1-1  通江祥瑞公共运输有限公司'!H31+'附表1-2  通江诺宇出租汽车有限公司'!H31+'附表1-3  通江县金麒麟出租汽车有限责任公司'!H31)/3,2)</f>
        <v>0</v>
      </c>
      <c r="I31" s="58">
        <f>ROUNDDOWN(('附表1-1  通江祥瑞公共运输有限公司'!I31+'附表1-2  通江诺宇出租汽车有限公司'!I31+'附表1-3  通江县金麒麟出租汽车有限责任公司'!I31)/3,2)</f>
        <v>0</v>
      </c>
      <c r="J31" s="60">
        <f>ROUNDDOWN(('附表1-1  通江祥瑞公共运输有限公司'!J31+'附表1-2  通江诺宇出租汽车有限公司'!J31+'附表1-3  通江县金麒麟出租汽车有限责任公司'!J31)/3,2)</f>
        <v>0</v>
      </c>
      <c r="K31" s="60">
        <f t="shared" si="3"/>
        <v>0</v>
      </c>
      <c r="L31" s="60">
        <f t="shared" si="4"/>
        <v>0</v>
      </c>
      <c r="M31" s="69"/>
    </row>
    <row r="32" spans="1:13" ht="27" customHeight="1">
      <c r="A32" s="59" t="s">
        <v>81</v>
      </c>
      <c r="B32" s="16" t="s">
        <v>82</v>
      </c>
      <c r="C32" s="60">
        <f>ROUNDDOWN(('附表1-1  通江祥瑞公共运输有限公司'!C32+'附表1-2  通江诺宇出租汽车有限公司'!C32+'附表1-3  通江县金麒麟出租汽车有限责任公司'!C32)/3,2)</f>
        <v>1200</v>
      </c>
      <c r="D32" s="60">
        <f>ROUNDDOWN(('附表1-1  通江祥瑞公共运输有限公司'!D32+'附表1-2  通江诺宇出租汽车有限公司'!D32+'附表1-3  通江县金麒麟出租汽车有限责任公司'!D32)/3,2)</f>
        <v>1200</v>
      </c>
      <c r="E32" s="60">
        <f>ROUNDDOWN(('附表1-1  通江祥瑞公共运输有限公司'!E32+'附表1-2  通江诺宇出租汽车有限公司'!E32+'附表1-3  通江县金麒麟出租汽车有限责任公司'!E32)/3,2)</f>
        <v>1200</v>
      </c>
      <c r="F32" s="60">
        <f>ROUNDDOWN(('附表1-1  通江祥瑞公共运输有限公司'!F32+'附表1-2  通江诺宇出租汽车有限公司'!F32+'附表1-3  通江县金麒麟出租汽车有限责任公司'!F32)/3,2)</f>
        <v>1200</v>
      </c>
      <c r="G32" s="60">
        <f>ROUNDDOWN(('附表1-1  通江祥瑞公共运输有限公司'!G32+'附表1-2  通江诺宇出租汽车有限公司'!G32+'附表1-3  通江县金麒麟出租汽车有限责任公司'!G32)/3,2)</f>
        <v>1200</v>
      </c>
      <c r="H32" s="60">
        <f>ROUNDDOWN(('附表1-1  通江祥瑞公共运输有限公司'!H32+'附表1-2  通江诺宇出租汽车有限公司'!H32+'附表1-3  通江县金麒麟出租汽车有限责任公司'!H32)/3,2)</f>
        <v>1200</v>
      </c>
      <c r="I32" s="58">
        <f>ROUNDDOWN(('附表1-1  通江祥瑞公共运输有限公司'!I32+'附表1-2  通江诺宇出租汽车有限公司'!I32+'附表1-3  通江县金麒麟出租汽车有限责任公司'!I32)/3,2)</f>
        <v>0</v>
      </c>
      <c r="J32" s="60">
        <f>ROUNDDOWN(('附表1-1  通江祥瑞公共运输有限公司'!J32+'附表1-2  通江诺宇出租汽车有限公司'!J32+'附表1-3  通江县金麒麟出租汽车有限责任公司'!J32)/3,2)</f>
        <v>1200</v>
      </c>
      <c r="K32" s="60">
        <f t="shared" si="3"/>
        <v>0</v>
      </c>
      <c r="L32" s="60">
        <f t="shared" si="4"/>
        <v>1200</v>
      </c>
      <c r="M32" s="16"/>
    </row>
    <row r="33" spans="1:13" ht="27" customHeight="1">
      <c r="A33" s="59" t="s">
        <v>83</v>
      </c>
      <c r="B33" s="16" t="s">
        <v>84</v>
      </c>
      <c r="C33" s="60">
        <f>ROUNDDOWN(('附表1-1  通江祥瑞公共运输有限公司'!C33+'附表1-2  通江诺宇出租汽车有限公司'!C33+'附表1-3  通江县金麒麟出租汽车有限责任公司'!C33)/3,2)</f>
        <v>624.24</v>
      </c>
      <c r="D33" s="60">
        <f>ROUNDDOWN(('附表1-1  通江祥瑞公共运输有限公司'!D33+'附表1-2  通江诺宇出租汽车有限公司'!D33+'附表1-3  通江县金麒麟出租汽车有限责任公司'!D33)/3,2)</f>
        <v>624.24</v>
      </c>
      <c r="E33" s="60">
        <f>ROUNDDOWN(('附表1-1  通江祥瑞公共运输有限公司'!E33+'附表1-2  通江诺宇出租汽车有限公司'!E33+'附表1-3  通江县金麒麟出租汽车有限责任公司'!E33)/3,2)</f>
        <v>631.33</v>
      </c>
      <c r="F33" s="60">
        <f>ROUNDDOWN(('附表1-1  通江祥瑞公共运输有限公司'!F33+'附表1-2  通江诺宇出租汽车有限公司'!F33+'附表1-3  通江县金麒麟出租汽车有限责任公司'!F33)/3,2)</f>
        <v>631.33</v>
      </c>
      <c r="G33" s="60">
        <f>ROUNDDOWN(('附表1-1  通江祥瑞公共运输有限公司'!G33+'附表1-2  通江诺宇出租汽车有限公司'!G33+'附表1-3  通江县金麒麟出租汽车有限责任公司'!G33)/3,2)</f>
        <v>631.33</v>
      </c>
      <c r="H33" s="60">
        <f>ROUNDDOWN(('附表1-1  通江祥瑞公共运输有限公司'!H33+'附表1-2  通江诺宇出租汽车有限公司'!H33+'附表1-3  通江县金麒麟出租汽车有限责任公司'!H33)/3,2)</f>
        <v>631.33</v>
      </c>
      <c r="I33" s="58">
        <f>ROUNDDOWN(('附表1-1  通江祥瑞公共运输有限公司'!I33+'附表1-2  通江诺宇出租汽车有限公司'!I33+'附表1-3  通江县金麒麟出租汽车有限责任公司'!I33)/3,2)</f>
        <v>0</v>
      </c>
      <c r="J33" s="60">
        <f>ROUNDDOWN(('附表1-1  通江祥瑞公共运输有限公司'!J33+'附表1-2  通江诺宇出租汽车有限公司'!J33+'附表1-3  通江县金麒麟出租汽车有限责任公司'!J33)/3,2)</f>
        <v>628.97</v>
      </c>
      <c r="K33" s="60">
        <f t="shared" si="3"/>
        <v>0</v>
      </c>
      <c r="L33" s="60">
        <f t="shared" si="4"/>
        <v>628.97</v>
      </c>
      <c r="M33" s="69"/>
    </row>
    <row r="34" spans="1:13" ht="27" customHeight="1">
      <c r="A34" s="59" t="s">
        <v>85</v>
      </c>
      <c r="B34" s="16" t="s">
        <v>86</v>
      </c>
      <c r="C34" s="60">
        <f>ROUNDDOWN(('附表1-1  通江祥瑞公共运输有限公司'!C34+'附表1-2  通江诺宇出租汽车有限公司'!C34+'附表1-3  通江县金麒麟出租汽车有限责任公司'!C34)/3,2)</f>
        <v>0</v>
      </c>
      <c r="D34" s="60">
        <f>ROUNDDOWN(('附表1-1  通江祥瑞公共运输有限公司'!D34+'附表1-2  通江诺宇出租汽车有限公司'!D34+'附表1-3  通江县金麒麟出租汽车有限责任公司'!D34)/3,2)</f>
        <v>0</v>
      </c>
      <c r="E34" s="60">
        <f>ROUNDDOWN(('附表1-1  通江祥瑞公共运输有限公司'!E34+'附表1-2  通江诺宇出租汽车有限公司'!E34+'附表1-3  通江县金麒麟出租汽车有限责任公司'!E34)/3,2)</f>
        <v>0</v>
      </c>
      <c r="F34" s="60">
        <f>ROUNDDOWN(('附表1-1  通江祥瑞公共运输有限公司'!F34+'附表1-2  通江诺宇出租汽车有限公司'!F34+'附表1-3  通江县金麒麟出租汽车有限责任公司'!F34)/3,2)</f>
        <v>0</v>
      </c>
      <c r="G34" s="60">
        <f>ROUNDDOWN(('附表1-1  通江祥瑞公共运输有限公司'!G34+'附表1-2  通江诺宇出租汽车有限公司'!G34+'附表1-3  通江县金麒麟出租汽车有限责任公司'!G34)/3,2)</f>
        <v>0</v>
      </c>
      <c r="H34" s="60">
        <f>ROUNDDOWN(('附表1-1  通江祥瑞公共运输有限公司'!H34+'附表1-2  通江诺宇出租汽车有限公司'!H34+'附表1-3  通江县金麒麟出租汽车有限责任公司'!H34)/3,2)</f>
        <v>0</v>
      </c>
      <c r="I34" s="58">
        <f>ROUNDDOWN(('附表1-1  通江祥瑞公共运输有限公司'!I34+'附表1-2  通江诺宇出租汽车有限公司'!I34+'附表1-3  通江县金麒麟出租汽车有限责任公司'!I34)/3,2)</f>
        <v>0</v>
      </c>
      <c r="J34" s="60">
        <f>ROUNDDOWN(('附表1-1  通江祥瑞公共运输有限公司'!J34+'附表1-2  通江诺宇出租汽车有限公司'!J34+'附表1-3  通江县金麒麟出租汽车有限责任公司'!J34)/3,2)</f>
        <v>0</v>
      </c>
      <c r="K34" s="60">
        <f t="shared" si="3"/>
        <v>0</v>
      </c>
      <c r="L34" s="60">
        <f t="shared" si="4"/>
        <v>0</v>
      </c>
      <c r="M34" s="69"/>
    </row>
    <row r="35" spans="1:13" ht="27" customHeight="1">
      <c r="A35" s="59" t="s">
        <v>87</v>
      </c>
      <c r="B35" s="16" t="s">
        <v>88</v>
      </c>
      <c r="C35" s="60">
        <f>ROUNDDOWN(('附表1-1  通江祥瑞公共运输有限公司'!C35+'附表1-2  通江诺宇出租汽车有限公司'!C35+'附表1-3  通江县金麒麟出租汽车有限责任公司'!C35)/3,2)</f>
        <v>0</v>
      </c>
      <c r="D35" s="60">
        <f>ROUNDDOWN(('附表1-1  通江祥瑞公共运输有限公司'!D35+'附表1-2  通江诺宇出租汽车有限公司'!D35+'附表1-3  通江县金麒麟出租汽车有限责任公司'!D35)/3,2)</f>
        <v>0</v>
      </c>
      <c r="E35" s="60">
        <f>ROUNDDOWN(('附表1-1  通江祥瑞公共运输有限公司'!E35+'附表1-2  通江诺宇出租汽车有限公司'!E35+'附表1-3  通江县金麒麟出租汽车有限责任公司'!E35)/3,2)</f>
        <v>0</v>
      </c>
      <c r="F35" s="60">
        <f>ROUNDDOWN(('附表1-1  通江祥瑞公共运输有限公司'!F35+'附表1-2  通江诺宇出租汽车有限公司'!F35+'附表1-3  通江县金麒麟出租汽车有限责任公司'!F35)/3,2)</f>
        <v>0</v>
      </c>
      <c r="G35" s="60">
        <f>ROUNDDOWN(('附表1-1  通江祥瑞公共运输有限公司'!G35+'附表1-2  通江诺宇出租汽车有限公司'!G35+'附表1-3  通江县金麒麟出租汽车有限责任公司'!G35)/3,2)</f>
        <v>0</v>
      </c>
      <c r="H35" s="60">
        <f>ROUNDDOWN(('附表1-1  通江祥瑞公共运输有限公司'!H35+'附表1-2  通江诺宇出租汽车有限公司'!H35+'附表1-3  通江县金麒麟出租汽车有限责任公司'!H35)/3,2)</f>
        <v>0</v>
      </c>
      <c r="I35" s="58">
        <f>ROUNDDOWN(('附表1-1  通江祥瑞公共运输有限公司'!I35+'附表1-2  通江诺宇出租汽车有限公司'!I35+'附表1-3  通江县金麒麟出租汽车有限责任公司'!I35)/3,2)</f>
        <v>0</v>
      </c>
      <c r="J35" s="60">
        <f>ROUNDDOWN(('附表1-1  通江祥瑞公共运输有限公司'!J35+'附表1-2  通江诺宇出租汽车有限公司'!J35+'附表1-3  通江县金麒麟出租汽车有限责任公司'!J35)/3,2)</f>
        <v>0</v>
      </c>
      <c r="K35" s="60">
        <f t="shared" si="3"/>
        <v>0</v>
      </c>
      <c r="L35" s="60">
        <f t="shared" si="4"/>
        <v>0</v>
      </c>
      <c r="M35" s="16"/>
    </row>
    <row r="36" spans="1:13" ht="27" customHeight="1">
      <c r="A36" s="56" t="s">
        <v>89</v>
      </c>
      <c r="B36" s="14" t="s">
        <v>90</v>
      </c>
      <c r="C36" s="58">
        <f>ROUNDDOWN(('附表1-1  通江祥瑞公共运输有限公司'!C36+'附表1-2  通江诺宇出租汽车有限公司'!C36+'附表1-3  通江县金麒麟出租汽车有限责任公司'!C36)/3,2)</f>
        <v>13560</v>
      </c>
      <c r="D36" s="58">
        <f>ROUNDDOWN(('附表1-1  通江祥瑞公共运输有限公司'!D36+'附表1-2  通江诺宇出租汽车有限公司'!D36+'附表1-3  通江县金麒麟出租汽车有限责任公司'!D36)/3,2)</f>
        <v>15348.48</v>
      </c>
      <c r="E36" s="58">
        <f>ROUNDDOWN(('附表1-1  通江祥瑞公共运输有限公司'!E36+'附表1-2  通江诺宇出租汽车有限公司'!E36+'附表1-3  通江县金麒麟出租汽车有限责任公司'!E36)/3,2)</f>
        <v>13560</v>
      </c>
      <c r="F36" s="58">
        <f>ROUNDDOWN(('附表1-1  通江祥瑞公共运输有限公司'!F36+'附表1-2  通江诺宇出租汽车有限公司'!F36+'附表1-3  通江县金麒麟出租汽车有限责任公司'!F36)/3,2)</f>
        <v>15222.72</v>
      </c>
      <c r="G36" s="58">
        <f>ROUNDDOWN(('附表1-1  通江祥瑞公共运输有限公司'!G36+'附表1-2  通江诺宇出租汽车有限公司'!G36+'附表1-3  通江县金麒麟出租汽车有限责任公司'!G36)/3,2)</f>
        <v>13560</v>
      </c>
      <c r="H36" s="58">
        <f>ROUNDDOWN(('附表1-1  通江祥瑞公共运输有限公司'!H36+'附表1-2  通江诺宇出租汽车有限公司'!H36+'附表1-3  通江县金麒麟出租汽车有限责任公司'!H36)/3,2)</f>
        <v>15279.36</v>
      </c>
      <c r="I36" s="58">
        <f>ROUNDDOWN(('附表1-1  通江祥瑞公共运输有限公司'!I36+'附表1-2  通江诺宇出租汽车有限公司'!I36+'附表1-3  通江县金麒麟出租汽车有限责任公司'!I36)/3,2)</f>
        <v>5170.56</v>
      </c>
      <c r="J36" s="58">
        <f>ROUNDDOWN(('附表1-1  通江祥瑞公共运输有限公司'!J36+'附表1-2  通江诺宇出租汽车有限公司'!J36+'附表1-3  通江县金麒麟出租汽车有限责任公司'!J36)/3,2)</f>
        <v>13560</v>
      </c>
      <c r="K36" s="58">
        <f t="shared" si="3"/>
        <v>1723.52</v>
      </c>
      <c r="L36" s="58">
        <f t="shared" si="4"/>
        <v>15283.52</v>
      </c>
      <c r="M36" s="14" t="s">
        <v>65</v>
      </c>
    </row>
    <row r="37" spans="1:13" ht="27" customHeight="1">
      <c r="A37" s="59" t="s">
        <v>91</v>
      </c>
      <c r="B37" s="16" t="s">
        <v>92</v>
      </c>
      <c r="C37" s="60">
        <f>ROUNDDOWN(('附表1-1  通江祥瑞公共运输有限公司'!C37+'附表1-2  通江诺宇出租汽车有限公司'!C37+'附表1-3  通江县金麒麟出租汽车有限责任公司'!C37)/3,2)</f>
        <v>0</v>
      </c>
      <c r="D37" s="60">
        <f>ROUNDDOWN(('附表1-1  通江祥瑞公共运输有限公司'!D37+'附表1-2  通江诺宇出租汽车有限公司'!D37+'附表1-3  通江县金麒麟出租汽车有限责任公司'!D37)/3,2)</f>
        <v>0</v>
      </c>
      <c r="E37" s="60">
        <f>ROUNDDOWN(('附表1-1  通江祥瑞公共运输有限公司'!E37+'附表1-2  通江诺宇出租汽车有限公司'!E37+'附表1-3  通江县金麒麟出租汽车有限责任公司'!E37)/3,2)</f>
        <v>0</v>
      </c>
      <c r="F37" s="60">
        <f>ROUNDDOWN(('附表1-1  通江祥瑞公共运输有限公司'!F37+'附表1-2  通江诺宇出租汽车有限公司'!F37+'附表1-3  通江县金麒麟出租汽车有限责任公司'!F37)/3,2)</f>
        <v>0</v>
      </c>
      <c r="G37" s="60">
        <f>ROUNDDOWN(('附表1-1  通江祥瑞公共运输有限公司'!G37+'附表1-2  通江诺宇出租汽车有限公司'!G37+'附表1-3  通江县金麒麟出租汽车有限责任公司'!G37)/3,2)</f>
        <v>0</v>
      </c>
      <c r="H37" s="60">
        <f>ROUNDDOWN(('附表1-1  通江祥瑞公共运输有限公司'!H37+'附表1-2  通江诺宇出租汽车有限公司'!H37+'附表1-3  通江县金麒麟出租汽车有限责任公司'!H37)/3,2)</f>
        <v>0</v>
      </c>
      <c r="I37" s="60">
        <f>ROUNDDOWN(('附表1-1  通江祥瑞公共运输有限公司'!I37+'附表1-2  通江诺宇出租汽车有限公司'!I37+'附表1-3  通江县金麒麟出租汽车有限责任公司'!I37)/3,2)</f>
        <v>0</v>
      </c>
      <c r="J37" s="60">
        <f>ROUNDDOWN(('附表1-1  通江祥瑞公共运输有限公司'!J37+'附表1-2  通江诺宇出租汽车有限公司'!J37+'附表1-3  通江县金麒麟出租汽车有限责任公司'!J37)/3,2)</f>
        <v>0</v>
      </c>
      <c r="K37" s="60">
        <f t="shared" si="3"/>
        <v>0</v>
      </c>
      <c r="L37" s="60">
        <f t="shared" si="4"/>
        <v>0</v>
      </c>
      <c r="M37" s="16"/>
    </row>
    <row r="38" spans="1:13" ht="27" customHeight="1">
      <c r="A38" s="59" t="s">
        <v>93</v>
      </c>
      <c r="B38" s="16" t="s">
        <v>94</v>
      </c>
      <c r="C38" s="60">
        <f>ROUNDDOWN(('附表1-1  通江祥瑞公共运输有限公司'!C38+'附表1-2  通江诺宇出租汽车有限公司'!C38+'附表1-3  通江县金麒麟出租汽车有限责任公司'!C38)/3,2)</f>
        <v>13560</v>
      </c>
      <c r="D38" s="60">
        <f>ROUNDDOWN(('附表1-1  通江祥瑞公共运输有限公司'!D38+'附表1-2  通江诺宇出租汽车有限公司'!D38+'附表1-3  通江县金麒麟出租汽车有限责任公司'!D38)/3,2)</f>
        <v>13560</v>
      </c>
      <c r="E38" s="60">
        <f>ROUNDDOWN(('附表1-1  通江祥瑞公共运输有限公司'!E38+'附表1-2  通江诺宇出租汽车有限公司'!E38+'附表1-3  通江县金麒麟出租汽车有限责任公司'!E38)/3,2)</f>
        <v>13560</v>
      </c>
      <c r="F38" s="60">
        <f>ROUNDDOWN(('附表1-1  通江祥瑞公共运输有限公司'!F38+'附表1-2  通江诺宇出租汽车有限公司'!F38+'附表1-3  通江县金麒麟出租汽车有限责任公司'!F38)/3,2)</f>
        <v>13560</v>
      </c>
      <c r="G38" s="60">
        <f>ROUNDDOWN(('附表1-1  通江祥瑞公共运输有限公司'!G38+'附表1-2  通江诺宇出租汽车有限公司'!G38+'附表1-3  通江县金麒麟出租汽车有限责任公司'!G38)/3,2)</f>
        <v>13560</v>
      </c>
      <c r="H38" s="60">
        <f>ROUNDDOWN(('附表1-1  通江祥瑞公共运输有限公司'!H38+'附表1-2  通江诺宇出租汽车有限公司'!H38+'附表1-3  通江县金麒麟出租汽车有限责任公司'!H38)/3,2)</f>
        <v>13560</v>
      </c>
      <c r="I38" s="60">
        <f>ROUNDDOWN(('附表1-1  通江祥瑞公共运输有限公司'!I38+'附表1-2  通江诺宇出租汽车有限公司'!I38+'附表1-3  通江县金麒麟出租汽车有限责任公司'!I38)/3,2)</f>
        <v>0</v>
      </c>
      <c r="J38" s="60">
        <f>ROUNDDOWN(('附表1-1  通江祥瑞公共运输有限公司'!J38+'附表1-2  通江诺宇出租汽车有限公司'!J38+'附表1-3  通江县金麒麟出租汽车有限责任公司'!J38)/3,2)</f>
        <v>13560</v>
      </c>
      <c r="K38" s="60">
        <f t="shared" si="3"/>
        <v>0</v>
      </c>
      <c r="L38" s="60">
        <f t="shared" si="4"/>
        <v>13560</v>
      </c>
      <c r="M38" s="16" t="s">
        <v>65</v>
      </c>
    </row>
    <row r="39" spans="1:13" ht="27" customHeight="1">
      <c r="A39" s="59" t="s">
        <v>95</v>
      </c>
      <c r="B39" s="16" t="s">
        <v>96</v>
      </c>
      <c r="C39" s="60">
        <f>ROUNDDOWN(('附表1-1  通江祥瑞公共运输有限公司'!C39+'附表1-2  通江诺宇出租汽车有限公司'!C39+'附表1-3  通江县金麒麟出租汽车有限责任公司'!C39)/3,2)</f>
        <v>0</v>
      </c>
      <c r="D39" s="60">
        <f>ROUNDDOWN(('附表1-1  通江祥瑞公共运输有限公司'!D39+'附表1-2  通江诺宇出租汽车有限公司'!D39+'附表1-3  通江县金麒麟出租汽车有限责任公司'!D39)/3,2)</f>
        <v>0</v>
      </c>
      <c r="E39" s="60">
        <f>ROUNDDOWN(('附表1-1  通江祥瑞公共运输有限公司'!E39+'附表1-2  通江诺宇出租汽车有限公司'!E39+'附表1-3  通江县金麒麟出租汽车有限责任公司'!E39)/3,2)</f>
        <v>0</v>
      </c>
      <c r="F39" s="60">
        <f>ROUNDDOWN(('附表1-1  通江祥瑞公共运输有限公司'!F39+'附表1-2  通江诺宇出租汽车有限公司'!F39+'附表1-3  通江县金麒麟出租汽车有限责任公司'!F39)/3,2)</f>
        <v>0</v>
      </c>
      <c r="G39" s="60">
        <f>ROUNDDOWN(('附表1-1  通江祥瑞公共运输有限公司'!G39+'附表1-2  通江诺宇出租汽车有限公司'!G39+'附表1-3  通江县金麒麟出租汽车有限责任公司'!G39)/3,2)</f>
        <v>0</v>
      </c>
      <c r="H39" s="60">
        <f>ROUNDDOWN(('附表1-1  通江祥瑞公共运输有限公司'!H39+'附表1-2  通江诺宇出租汽车有限公司'!H39+'附表1-3  通江县金麒麟出租汽车有限责任公司'!H39)/3,2)</f>
        <v>0</v>
      </c>
      <c r="I39" s="60">
        <f>ROUNDDOWN(('附表1-1  通江祥瑞公共运输有限公司'!I39+'附表1-2  通江诺宇出租汽车有限公司'!I39+'附表1-3  通江县金麒麟出租汽车有限责任公司'!I39)/3,2)</f>
        <v>0</v>
      </c>
      <c r="J39" s="60">
        <f>ROUNDDOWN(('附表1-1  通江祥瑞公共运输有限公司'!J39+'附表1-2  通江诺宇出租汽车有限公司'!J39+'附表1-3  通江县金麒麟出租汽车有限责任公司'!J39)/3,2)</f>
        <v>0</v>
      </c>
      <c r="K39" s="60">
        <f t="shared" si="3"/>
        <v>0</v>
      </c>
      <c r="L39" s="60">
        <f t="shared" si="4"/>
        <v>0</v>
      </c>
      <c r="M39" s="69"/>
    </row>
    <row r="40" spans="1:13" ht="27" customHeight="1">
      <c r="A40" s="59" t="s">
        <v>97</v>
      </c>
      <c r="B40" s="16" t="s">
        <v>98</v>
      </c>
      <c r="C40" s="60">
        <f>ROUNDDOWN(('附表1-1  通江祥瑞公共运输有限公司'!C40+'附表1-2  通江诺宇出租汽车有限公司'!C40+'附表1-3  通江县金麒麟出租汽车有限责任公司'!C40)/3,2)</f>
        <v>0</v>
      </c>
      <c r="D40" s="60">
        <f>ROUNDDOWN(('附表1-1  通江祥瑞公共运输有限公司'!D40+'附表1-2  通江诺宇出租汽车有限公司'!D40+'附表1-3  通江县金麒麟出租汽车有限责任公司'!D40)/3,2)</f>
        <v>1788.48</v>
      </c>
      <c r="E40" s="60">
        <f>ROUNDDOWN(('附表1-1  通江祥瑞公共运输有限公司'!E40+'附表1-2  通江诺宇出租汽车有限公司'!E40+'附表1-3  通江县金麒麟出租汽车有限责任公司'!E40)/3,2)</f>
        <v>0</v>
      </c>
      <c r="F40" s="60">
        <f>ROUNDDOWN(('附表1-1  通江祥瑞公共运输有限公司'!F40+'附表1-2  通江诺宇出租汽车有限公司'!F40+'附表1-3  通江县金麒麟出租汽车有限责任公司'!F40)/3,2)</f>
        <v>1662.72</v>
      </c>
      <c r="G40" s="60">
        <f>ROUNDDOWN(('附表1-1  通江祥瑞公共运输有限公司'!G40+'附表1-2  通江诺宇出租汽车有限公司'!G40+'附表1-3  通江县金麒麟出租汽车有限责任公司'!G40)/3,2)</f>
        <v>0</v>
      </c>
      <c r="H40" s="60">
        <f>ROUNDDOWN(('附表1-1  通江祥瑞公共运输有限公司'!H40+'附表1-2  通江诺宇出租汽车有限公司'!H40+'附表1-3  通江县金麒麟出租汽车有限责任公司'!H40)/3,2)</f>
        <v>1719.36</v>
      </c>
      <c r="I40" s="60">
        <f>ROUNDDOWN(('附表1-1  通江祥瑞公共运输有限公司'!I40+'附表1-2  通江诺宇出租汽车有限公司'!I40+'附表1-3  通江县金麒麟出租汽车有限责任公司'!I40)/3,2)</f>
        <v>5170.56</v>
      </c>
      <c r="J40" s="60">
        <f>ROUNDDOWN(('附表1-1  通江祥瑞公共运输有限公司'!J40+'附表1-2  通江诺宇出租汽车有限公司'!J40+'附表1-3  通江县金麒麟出租汽车有限责任公司'!J40)/3,2)</f>
        <v>0</v>
      </c>
      <c r="K40" s="60">
        <f t="shared" si="3"/>
        <v>1723.52</v>
      </c>
      <c r="L40" s="60">
        <f t="shared" si="4"/>
        <v>1723.52</v>
      </c>
      <c r="M40" s="69"/>
    </row>
    <row r="41" spans="1:13" ht="27" customHeight="1">
      <c r="A41" s="59" t="s">
        <v>99</v>
      </c>
      <c r="B41" s="16" t="s">
        <v>100</v>
      </c>
      <c r="C41" s="60">
        <f>ROUNDDOWN(('附表1-1  通江祥瑞公共运输有限公司'!C41+'附表1-2  通江诺宇出租汽车有限公司'!C41+'附表1-3  通江县金麒麟出租汽车有限责任公司'!C41)/3,2)</f>
        <v>0</v>
      </c>
      <c r="D41" s="60">
        <f>ROUNDDOWN(('附表1-1  通江祥瑞公共运输有限公司'!D41+'附表1-2  通江诺宇出租汽车有限公司'!D41+'附表1-3  通江县金麒麟出租汽车有限责任公司'!D41)/3,2)</f>
        <v>0</v>
      </c>
      <c r="E41" s="60">
        <f>ROUNDDOWN(('附表1-1  通江祥瑞公共运输有限公司'!E41+'附表1-2  通江诺宇出租汽车有限公司'!E41+'附表1-3  通江县金麒麟出租汽车有限责任公司'!E41)/3,2)</f>
        <v>0</v>
      </c>
      <c r="F41" s="60">
        <f>ROUNDDOWN(('附表1-1  通江祥瑞公共运输有限公司'!F41+'附表1-2  通江诺宇出租汽车有限公司'!F41+'附表1-3  通江县金麒麟出租汽车有限责任公司'!F41)/3,2)</f>
        <v>0</v>
      </c>
      <c r="G41" s="60">
        <f>ROUNDDOWN(('附表1-1  通江祥瑞公共运输有限公司'!G41+'附表1-2  通江诺宇出租汽车有限公司'!G41+'附表1-3  通江县金麒麟出租汽车有限责任公司'!G41)/3,2)</f>
        <v>0</v>
      </c>
      <c r="H41" s="60">
        <f>ROUNDDOWN(('附表1-1  通江祥瑞公共运输有限公司'!H41+'附表1-2  通江诺宇出租汽车有限公司'!H41+'附表1-3  通江县金麒麟出租汽车有限责任公司'!H41)/3,2)</f>
        <v>0</v>
      </c>
      <c r="I41" s="60">
        <f>ROUNDDOWN(('附表1-1  通江祥瑞公共运输有限公司'!I41+'附表1-2  通江诺宇出租汽车有限公司'!I41+'附表1-3  通江县金麒麟出租汽车有限责任公司'!I41)/3,2)</f>
        <v>0</v>
      </c>
      <c r="J41" s="60">
        <f>ROUNDDOWN(('附表1-1  通江祥瑞公共运输有限公司'!J41+'附表1-2  通江诺宇出租汽车有限公司'!J41+'附表1-3  通江县金麒麟出租汽车有限责任公司'!J41)/3,2)</f>
        <v>0</v>
      </c>
      <c r="K41" s="60">
        <f t="shared" si="3"/>
        <v>0</v>
      </c>
      <c r="L41" s="60">
        <f t="shared" si="4"/>
        <v>0</v>
      </c>
      <c r="M41" s="69"/>
    </row>
    <row r="42" spans="1:13" ht="27" customHeight="1">
      <c r="A42" s="56" t="s">
        <v>101</v>
      </c>
      <c r="B42" s="14" t="s">
        <v>102</v>
      </c>
      <c r="C42" s="60">
        <f>ROUNDDOWN(('附表1-1  通江祥瑞公共运输有限公司'!C42+'附表1-2  通江诺宇出租汽车有限公司'!C42+'附表1-3  通江县金麒麟出租汽车有限责任公司'!C42)/3,2)</f>
        <v>0</v>
      </c>
      <c r="D42" s="60">
        <f>ROUNDDOWN(('附表1-1  通江祥瑞公共运输有限公司'!D42+'附表1-2  通江诺宇出租汽车有限公司'!D42+'附表1-3  通江县金麒麟出租汽车有限责任公司'!D42)/3,2)</f>
        <v>0</v>
      </c>
      <c r="E42" s="60">
        <f>ROUNDDOWN(('附表1-1  通江祥瑞公共运输有限公司'!E42+'附表1-2  通江诺宇出租汽车有限公司'!E42+'附表1-3  通江县金麒麟出租汽车有限责任公司'!E42)/3,2)</f>
        <v>0</v>
      </c>
      <c r="F42" s="60">
        <f>ROUNDDOWN(('附表1-1  通江祥瑞公共运输有限公司'!F42+'附表1-2  通江诺宇出租汽车有限公司'!F42+'附表1-3  通江县金麒麟出租汽车有限责任公司'!F42)/3,2)</f>
        <v>0</v>
      </c>
      <c r="G42" s="60">
        <f>ROUNDDOWN(('附表1-1  通江祥瑞公共运输有限公司'!G42+'附表1-2  通江诺宇出租汽车有限公司'!G42+'附表1-3  通江县金麒麟出租汽车有限责任公司'!G42)/3,2)</f>
        <v>0</v>
      </c>
      <c r="H42" s="60">
        <f>ROUNDDOWN(('附表1-1  通江祥瑞公共运输有限公司'!H42+'附表1-2  通江诺宇出租汽车有限公司'!H42+'附表1-3  通江县金麒麟出租汽车有限责任公司'!H42)/3,2)</f>
        <v>0</v>
      </c>
      <c r="I42" s="60">
        <f>ROUNDDOWN(('附表1-1  通江祥瑞公共运输有限公司'!I42+'附表1-2  通江诺宇出租汽车有限公司'!I42+'附表1-3  通江县金麒麟出租汽车有限责任公司'!I42)/3,2)</f>
        <v>0</v>
      </c>
      <c r="J42" s="60">
        <f>ROUNDDOWN(('附表1-1  通江祥瑞公共运输有限公司'!J42+'附表1-2  通江诺宇出租汽车有限公司'!J42+'附表1-3  通江县金麒麟出租汽车有限责任公司'!J42)/3,2)</f>
        <v>0</v>
      </c>
      <c r="K42" s="60">
        <f t="shared" si="3"/>
        <v>0</v>
      </c>
      <c r="L42" s="60">
        <f t="shared" si="4"/>
        <v>0</v>
      </c>
      <c r="M42" s="68"/>
    </row>
    <row r="43" spans="1:13" ht="27" customHeight="1">
      <c r="A43" s="56" t="s">
        <v>103</v>
      </c>
      <c r="B43" s="21" t="s">
        <v>104</v>
      </c>
      <c r="C43" s="58">
        <f>ROUNDDOWN(('附表1-1  通江祥瑞公共运输有限公司'!C43+'附表1-2  通江诺宇出租汽车有限公司'!C43+'附表1-3  通江县金麒麟出租汽车有限责任公司'!C43)/3,2)</f>
        <v>265232.3</v>
      </c>
      <c r="D43" s="58">
        <f>ROUNDDOWN(('附表1-1  通江祥瑞公共运输有限公司'!D43+'附表1-2  通江诺宇出租汽车有限公司'!D43+'附表1-3  通江县金麒麟出租汽车有限责任公司'!D43)/3,2)</f>
        <v>256236.35</v>
      </c>
      <c r="E43" s="58">
        <f>ROUNDDOWN(('附表1-1  通江祥瑞公共运输有限公司'!E43+'附表1-2  通江诺宇出租汽车有限公司'!E43+'附表1-3  通江县金麒麟出租汽车有限责任公司'!E43)/3,2)</f>
        <v>220445.87</v>
      </c>
      <c r="F43" s="58">
        <f>ROUNDDOWN(('附表1-1  通江祥瑞公共运输有限公司'!F43+'附表1-2  通江诺宇出租汽车有限公司'!F43+'附表1-3  通江县金麒麟出租汽车有限责任公司'!F43)/3,2)</f>
        <v>223165.09</v>
      </c>
      <c r="G43" s="58">
        <f>ROUNDDOWN(('附表1-1  通江祥瑞公共运输有限公司'!G43+'附表1-2  通江诺宇出租汽车有限公司'!G43+'附表1-3  通江县金麒麟出租汽车有限责任公司'!G43)/3,2)</f>
        <v>249238.82</v>
      </c>
      <c r="H43" s="58">
        <f>ROUNDDOWN(('附表1-1  通江祥瑞公共运输有限公司'!H43+'附表1-2  通江诺宇出租汽车有限公司'!H43+'附表1-3  通江县金麒麟出租汽车有限责任公司'!H43)/3,2)</f>
        <v>249133.42</v>
      </c>
      <c r="I43" s="58">
        <f>ROUNDDOWN(('附表1-1  通江祥瑞公共运输有限公司'!I43+'附表1-2  通江诺宇出租汽车有限公司'!I43+'附表1-3  通江县金麒麟出租汽车有限责任公司'!I43)/3,2)</f>
        <v>-6382.13</v>
      </c>
      <c r="J43" s="58">
        <f>ROUNDDOWN(('附表1-1  通江祥瑞公共运输有限公司'!J43+'附表1-2  通江诺宇出租汽车有限公司'!J43+'附表1-3  通江县金麒麟出租汽车有限责任公司'!J43)/3,2)</f>
        <v>244972.33</v>
      </c>
      <c r="K43" s="58">
        <f t="shared" si="3"/>
        <v>-2127.38</v>
      </c>
      <c r="L43" s="58">
        <f t="shared" si="4"/>
        <v>242844.95</v>
      </c>
      <c r="M43" s="14" t="s">
        <v>105</v>
      </c>
    </row>
    <row r="44" spans="1:13" ht="27" customHeight="1">
      <c r="A44" s="56" t="s">
        <v>106</v>
      </c>
      <c r="B44" s="14" t="s">
        <v>107</v>
      </c>
      <c r="C44" s="58">
        <f>ROUNDDOWN(('附表1-1  通江祥瑞公共运输有限公司'!C44+'附表1-2  通江诺宇出租汽车有限公司'!C44+'附表1-3  通江县金麒麟出租汽车有限责任公司'!C44)/3,2)</f>
        <v>248354.3</v>
      </c>
      <c r="D44" s="58">
        <f>ROUNDDOWN(('附表1-1  通江祥瑞公共运输有限公司'!D44+'附表1-2  通江诺宇出租汽车有限公司'!D44+'附表1-3  通江县金麒麟出租汽车有限责任公司'!D44)/3,2)</f>
        <v>249687.95</v>
      </c>
      <c r="E44" s="58">
        <f>ROUNDDOWN(('附表1-1  通江祥瑞公共运输有限公司'!E44+'附表1-2  通江诺宇出租汽车有限公司'!E44+'附表1-3  通江县金麒麟出租汽车有限责任公司'!E44)/3,2)</f>
        <v>206996.87</v>
      </c>
      <c r="F44" s="58">
        <f>ROUNDDOWN(('附表1-1  通江祥瑞公共运输有限公司'!F44+'附表1-2  通江诺宇出租汽车有限公司'!F44+'附表1-3  通江县金麒麟出租汽车有限责任公司'!F44)/3,2)</f>
        <v>206287.09</v>
      </c>
      <c r="G44" s="58">
        <f>ROUNDDOWN(('附表1-1  通江祥瑞公共运输有限公司'!G44+'附表1-2  通江诺宇出租汽车有限公司'!G44+'附表1-3  通江县金麒麟出租汽车有限责任公司'!G44)/3,2)</f>
        <v>249238.82</v>
      </c>
      <c r="H44" s="58">
        <f>ROUNDDOWN(('附表1-1  通江祥瑞公共运输有限公司'!H44+'附表1-2  通江诺宇出租汽车有限公司'!H44+'附表1-3  通江县金麒麟出租汽车有限责任公司'!H44)/3,2)</f>
        <v>235068.42</v>
      </c>
      <c r="I44" s="58">
        <f>ROUNDDOWN(('附表1-1  通江祥瑞公共运输有限公司'!I44+'附表1-2  通江诺宇出租汽车有限公司'!I44+'附表1-3  通江县金麒麟出租汽车有限责任公司'!I44)/3,2)</f>
        <v>-13546.53</v>
      </c>
      <c r="J44" s="58">
        <f>ROUNDDOWN(('附表1-1  通江祥瑞公共运输有限公司'!J44+'附表1-2  通江诺宇出租汽车有限公司'!J44+'附表1-3  通江县金麒麟出租汽车有限责任公司'!J44)/3,2)</f>
        <v>234863.33</v>
      </c>
      <c r="K44" s="58">
        <f t="shared" si="3"/>
        <v>-4515.51</v>
      </c>
      <c r="L44" s="58">
        <f t="shared" si="4"/>
        <v>230347.82</v>
      </c>
      <c r="M44" s="14"/>
    </row>
    <row r="45" spans="1:13" ht="27" customHeight="1">
      <c r="A45" s="56" t="s">
        <v>108</v>
      </c>
      <c r="B45" s="14" t="s">
        <v>109</v>
      </c>
      <c r="C45" s="58">
        <f>ROUNDDOWN(('附表1-1  通江祥瑞公共运输有限公司'!C45+'附表1-2  通江诺宇出租汽车有限公司'!C45+'附表1-3  通江县金麒麟出租汽车有限责任公司'!C45)/3,2)</f>
        <v>1.62</v>
      </c>
      <c r="D45" s="58">
        <f>ROUNDDOWN(('附表1-1  通江祥瑞公共运输有限公司'!D45+'附表1-2  通江诺宇出租汽车有限公司'!D45+'附表1-3  通江县金麒麟出租汽车有限责任公司'!D45)/3,2)</f>
        <v>1.63</v>
      </c>
      <c r="E45" s="58">
        <f>ROUNDDOWN(('附表1-1  通江祥瑞公共运输有限公司'!E45+'附表1-2  通江诺宇出租汽车有限公司'!E45+'附表1-3  通江县金麒麟出租汽车有限责任公司'!E45)/3,2)</f>
        <v>1.56</v>
      </c>
      <c r="F45" s="58">
        <f>ROUNDDOWN(('附表1-1  通江祥瑞公共运输有限公司'!F45+'附表1-2  通江诺宇出租汽车有限公司'!F45+'附表1-3  通江县金麒麟出租汽车有限责任公司'!F45)/3,2)</f>
        <v>1.56</v>
      </c>
      <c r="G45" s="58">
        <f>ROUNDDOWN(('附表1-1  通江祥瑞公共运输有限公司'!G45+'附表1-2  通江诺宇出租汽车有限公司'!G45+'附表1-3  通江县金麒麟出租汽车有限责任公司'!G45)/3,2)</f>
        <v>1.63</v>
      </c>
      <c r="H45" s="58">
        <f>ROUNDDOWN(('附表1-1  通江祥瑞公共运输有限公司'!H45+'附表1-2  通江诺宇出租汽车有限公司'!H45+'附表1-3  通江县金麒麟出租汽车有限责任公司'!H45)/3,2)</f>
        <v>1.53</v>
      </c>
      <c r="I45" s="58">
        <f>ROUNDDOWN(('附表1-1  通江祥瑞公共运输有限公司'!I45+'附表1-2  通江诺宇出租汽车有限公司'!I45+'附表1-3  通江县金麒麟出租汽车有限责任公司'!I45)/3,2)</f>
        <v>-0.08</v>
      </c>
      <c r="J45" s="58">
        <f>ROUNDDOWN(('附表1-1  通江祥瑞公共运输有限公司'!J45+'附表1-2  通江诺宇出租汽车有限公司'!J45+'附表1-3  通江县金麒麟出租汽车有限责任公司'!J45)/3,2)</f>
        <v>1.6</v>
      </c>
      <c r="K45" s="58">
        <f t="shared" si="3"/>
        <v>-0.03</v>
      </c>
      <c r="L45" s="58">
        <f t="shared" si="4"/>
        <v>1.57</v>
      </c>
      <c r="M45" s="14" t="s">
        <v>110</v>
      </c>
    </row>
    <row r="46" spans="1:13" ht="27" customHeight="1">
      <c r="A46" s="56" t="s">
        <v>111</v>
      </c>
      <c r="B46" s="14" t="s">
        <v>112</v>
      </c>
      <c r="C46" s="58">
        <f>ROUNDDOWN(('附表1-1  通江祥瑞公共运输有限公司'!C46+'附表1-2  通江诺宇出租汽车有限公司'!C46+'附表1-3  通江县金麒麟出租汽车有限责任公司'!C46)/3,2)</f>
        <v>5.07</v>
      </c>
      <c r="D46" s="58">
        <f>ROUNDDOWN(('附表1-1  通江祥瑞公共运输有限公司'!D46+'附表1-2  通江诺宇出租汽车有限公司'!D46+'附表1-3  通江县金麒麟出租汽车有限责任公司'!D46)/3,2)</f>
        <v>5.1</v>
      </c>
      <c r="E46" s="58">
        <f>ROUNDDOWN(('附表1-1  通江祥瑞公共运输有限公司'!E46+'附表1-2  通江诺宇出租汽车有限公司'!E46+'附表1-3  通江县金麒麟出租汽车有限责任公司'!E46)/3,2)</f>
        <v>5.3</v>
      </c>
      <c r="F46" s="58">
        <f>ROUNDDOWN(('附表1-1  通江祥瑞公共运输有限公司'!F46+'附表1-2  通江诺宇出租汽车有限公司'!F46+'附表1-3  通江县金麒麟出租汽车有限责任公司'!F46)/3,2)</f>
        <v>5.29</v>
      </c>
      <c r="G46" s="58">
        <f>ROUNDDOWN(('附表1-1  通江祥瑞公共运输有限公司'!G46+'附表1-2  通江诺宇出租汽车有限公司'!G46+'附表1-3  通江县金麒麟出租汽车有限责任公司'!G46)/3,2)</f>
        <v>4.97</v>
      </c>
      <c r="H46" s="58">
        <f>ROUNDDOWN(('附表1-1  通江祥瑞公共运输有限公司'!H46+'附表1-2  通江诺宇出租汽车有限公司'!H46+'附表1-3  通江县金麒麟出租汽车有限责任公司'!H46)/3,2)</f>
        <v>4.69</v>
      </c>
      <c r="I46" s="58">
        <f>ROUNDDOWN(('附表1-1  通江祥瑞公共运输有限公司'!I46+'附表1-2  通江诺宇出租汽车有限公司'!I46+'附表1-3  通江县金麒麟出租汽车有限责任公司'!I46)/3,2)</f>
        <v>-0.27</v>
      </c>
      <c r="J46" s="58">
        <f>ROUNDDOWN(('附表1-1  通江祥瑞公共运输有限公司'!J46+'附表1-2  通江诺宇出租汽车有限公司'!J46+'附表1-3  通江县金麒麟出租汽车有限责任公司'!J46)/3,2)</f>
        <v>5.12</v>
      </c>
      <c r="K46" s="58">
        <f t="shared" si="3"/>
        <v>-0.09</v>
      </c>
      <c r="L46" s="58">
        <f t="shared" si="4"/>
        <v>5.03</v>
      </c>
      <c r="M46" s="14" t="s">
        <v>113</v>
      </c>
    </row>
    <row r="47" spans="1:13" s="43" customFormat="1" ht="33" customHeight="1">
      <c r="A47" s="61" t="s">
        <v>114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/>
  <mergeCells count="8">
    <mergeCell ref="A2:M2"/>
    <mergeCell ref="C3:D3"/>
    <mergeCell ref="E3:F3"/>
    <mergeCell ref="G3:H3"/>
    <mergeCell ref="A47:M47"/>
    <mergeCell ref="A3:A4"/>
    <mergeCell ref="B3:B4"/>
    <mergeCell ref="M3:M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9"/>
  <rowBreaks count="1" manualBreakCount="1">
    <brk id="26" max="12" man="1"/>
  </rowBreaks>
  <ignoredErrors>
    <ignoredError sqref="L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Zeros="0" view="pageBreakPreview" zoomScaleSheetLayoutView="100" workbookViewId="0" topLeftCell="A4">
      <selection activeCell="K4" sqref="K4"/>
    </sheetView>
  </sheetViews>
  <sheetFormatPr defaultColWidth="9.00390625" defaultRowHeight="14.25"/>
  <cols>
    <col min="1" max="1" width="24.00390625" style="2" customWidth="1"/>
    <col min="2" max="2" width="15.25390625" style="2" customWidth="1"/>
    <col min="3" max="8" width="11.75390625" style="2" customWidth="1"/>
    <col min="9" max="9" width="15.50390625" style="2" customWidth="1"/>
    <col min="10" max="10" width="14.00390625" style="2" customWidth="1"/>
    <col min="11" max="11" width="15.50390625" style="2" customWidth="1"/>
    <col min="12" max="12" width="14.00390625" style="2" customWidth="1"/>
    <col min="13" max="13" width="38.75390625" style="2" customWidth="1"/>
    <col min="14" max="16384" width="9.00390625" style="2" customWidth="1"/>
  </cols>
  <sheetData>
    <row r="1" spans="1:13" ht="20.25">
      <c r="A1" s="3" t="s">
        <v>115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7.5" customHeight="1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7" customHeight="1">
      <c r="A3" s="7" t="s">
        <v>2</v>
      </c>
      <c r="B3" s="7" t="s">
        <v>3</v>
      </c>
      <c r="C3" s="8" t="s">
        <v>117</v>
      </c>
      <c r="D3" s="9"/>
      <c r="E3" s="8" t="s">
        <v>118</v>
      </c>
      <c r="F3" s="9"/>
      <c r="G3" s="38" t="s">
        <v>119</v>
      </c>
      <c r="H3" s="38"/>
      <c r="I3" s="22" t="s">
        <v>120</v>
      </c>
      <c r="J3" s="22" t="s">
        <v>120</v>
      </c>
      <c r="K3" s="22" t="s">
        <v>120</v>
      </c>
      <c r="L3" s="22" t="s">
        <v>120</v>
      </c>
      <c r="M3" s="40" t="s">
        <v>8</v>
      </c>
    </row>
    <row r="4" spans="1:13" s="1" customFormat="1" ht="27" customHeight="1">
      <c r="A4" s="11"/>
      <c r="B4" s="11"/>
      <c r="C4" s="12" t="s">
        <v>9</v>
      </c>
      <c r="D4" s="12" t="s">
        <v>10</v>
      </c>
      <c r="E4" s="12" t="s">
        <v>9</v>
      </c>
      <c r="F4" s="12" t="s">
        <v>10</v>
      </c>
      <c r="G4" s="24" t="s">
        <v>9</v>
      </c>
      <c r="H4" s="24" t="s">
        <v>10</v>
      </c>
      <c r="I4" s="23" t="s">
        <v>11</v>
      </c>
      <c r="J4" s="23" t="s">
        <v>12</v>
      </c>
      <c r="K4" s="24" t="s">
        <v>13</v>
      </c>
      <c r="L4" s="23" t="s">
        <v>121</v>
      </c>
      <c r="M4" s="41"/>
    </row>
    <row r="5" spans="1:13" ht="27.75" customHeight="1">
      <c r="A5" s="14" t="s">
        <v>15</v>
      </c>
      <c r="B5" s="14" t="s">
        <v>16</v>
      </c>
      <c r="C5" s="15">
        <v>40</v>
      </c>
      <c r="D5" s="15">
        <v>40</v>
      </c>
      <c r="E5" s="15">
        <v>40</v>
      </c>
      <c r="F5" s="15">
        <v>40</v>
      </c>
      <c r="G5" s="15">
        <v>40</v>
      </c>
      <c r="H5" s="15">
        <v>40</v>
      </c>
      <c r="I5" s="15">
        <f aca="true" t="shared" si="0" ref="I5:I46">D5-C5+F5-E5+H5-G5</f>
        <v>0</v>
      </c>
      <c r="J5" s="15">
        <f aca="true" t="shared" si="1" ref="J5:J46">ROUND(SUM(C5,E5,G5)/3,2)</f>
        <v>40</v>
      </c>
      <c r="K5" s="15">
        <f aca="true" t="shared" si="2" ref="K5:K46">ROUND(I5/3,2)</f>
        <v>0</v>
      </c>
      <c r="L5" s="15">
        <f aca="true" t="shared" si="3" ref="L5:L46">ROUND(SUM(D5,F5,H5)/3,2)</f>
        <v>40</v>
      </c>
      <c r="M5" s="14" t="s">
        <v>122</v>
      </c>
    </row>
    <row r="6" spans="1:13" ht="37.5" customHeight="1">
      <c r="A6" s="14" t="s">
        <v>17</v>
      </c>
      <c r="B6" s="14" t="s">
        <v>18</v>
      </c>
      <c r="C6" s="15">
        <f aca="true" t="shared" si="4" ref="C6:H6">C7</f>
        <v>150575</v>
      </c>
      <c r="D6" s="15">
        <f t="shared" si="4"/>
        <v>150575</v>
      </c>
      <c r="E6" s="15">
        <f t="shared" si="4"/>
        <v>148990</v>
      </c>
      <c r="F6" s="15">
        <f t="shared" si="4"/>
        <v>148990</v>
      </c>
      <c r="G6" s="15">
        <f t="shared" si="4"/>
        <v>153745</v>
      </c>
      <c r="H6" s="15">
        <f t="shared" si="4"/>
        <v>153745</v>
      </c>
      <c r="I6" s="15">
        <f t="shared" si="0"/>
        <v>0</v>
      </c>
      <c r="J6" s="15">
        <f t="shared" si="1"/>
        <v>151103.33</v>
      </c>
      <c r="K6" s="15">
        <f t="shared" si="2"/>
        <v>0</v>
      </c>
      <c r="L6" s="15">
        <f t="shared" si="3"/>
        <v>151103.33</v>
      </c>
      <c r="M6" s="14" t="s">
        <v>19</v>
      </c>
    </row>
    <row r="7" spans="1:13" ht="27" customHeight="1">
      <c r="A7" s="16" t="s">
        <v>20</v>
      </c>
      <c r="B7" s="16" t="s">
        <v>21</v>
      </c>
      <c r="C7" s="17">
        <f aca="true" t="shared" si="5" ref="C7:H7">ROUND(C8*317,2)</f>
        <v>150575</v>
      </c>
      <c r="D7" s="17">
        <f t="shared" si="5"/>
        <v>150575</v>
      </c>
      <c r="E7" s="17">
        <f t="shared" si="5"/>
        <v>148990</v>
      </c>
      <c r="F7" s="17">
        <f t="shared" si="5"/>
        <v>148990</v>
      </c>
      <c r="G7" s="17">
        <f t="shared" si="5"/>
        <v>153745</v>
      </c>
      <c r="H7" s="17">
        <f t="shared" si="5"/>
        <v>153745</v>
      </c>
      <c r="I7" s="17">
        <f t="shared" si="0"/>
        <v>0</v>
      </c>
      <c r="J7" s="17">
        <f t="shared" si="1"/>
        <v>151103.33</v>
      </c>
      <c r="K7" s="15">
        <f t="shared" si="2"/>
        <v>0</v>
      </c>
      <c r="L7" s="17">
        <f t="shared" si="3"/>
        <v>151103.33</v>
      </c>
      <c r="M7" s="16" t="s">
        <v>22</v>
      </c>
    </row>
    <row r="8" spans="1:13" ht="27" customHeight="1">
      <c r="A8" s="16" t="s">
        <v>23</v>
      </c>
      <c r="B8" s="16" t="s">
        <v>24</v>
      </c>
      <c r="C8" s="17">
        <v>475</v>
      </c>
      <c r="D8" s="17">
        <v>475</v>
      </c>
      <c r="E8" s="17">
        <v>470</v>
      </c>
      <c r="F8" s="17">
        <v>470</v>
      </c>
      <c r="G8" s="17">
        <v>485</v>
      </c>
      <c r="H8" s="17">
        <v>485</v>
      </c>
      <c r="I8" s="17">
        <f t="shared" si="0"/>
        <v>0</v>
      </c>
      <c r="J8" s="17">
        <f t="shared" si="1"/>
        <v>476.67</v>
      </c>
      <c r="K8" s="15">
        <f t="shared" si="2"/>
        <v>0</v>
      </c>
      <c r="L8" s="17">
        <f t="shared" si="3"/>
        <v>476.67</v>
      </c>
      <c r="M8" s="16" t="s">
        <v>25</v>
      </c>
    </row>
    <row r="9" spans="1:13" ht="27" customHeight="1">
      <c r="A9" s="16" t="s">
        <v>26</v>
      </c>
      <c r="B9" s="16" t="s">
        <v>27</v>
      </c>
      <c r="C9" s="18">
        <v>0.67</v>
      </c>
      <c r="D9" s="39">
        <v>0.67</v>
      </c>
      <c r="E9" s="18">
        <v>0.6</v>
      </c>
      <c r="F9" s="39">
        <v>0.6</v>
      </c>
      <c r="G9" s="18">
        <v>0.68</v>
      </c>
      <c r="H9" s="39">
        <v>0.68</v>
      </c>
      <c r="I9" s="42">
        <f t="shared" si="0"/>
        <v>0</v>
      </c>
      <c r="J9" s="18">
        <f t="shared" si="1"/>
        <v>0.65</v>
      </c>
      <c r="K9" s="15">
        <f t="shared" si="2"/>
        <v>0</v>
      </c>
      <c r="L9" s="17">
        <f t="shared" si="3"/>
        <v>0.65</v>
      </c>
      <c r="M9" s="16"/>
    </row>
    <row r="10" spans="1:13" ht="27" customHeight="1">
      <c r="A10" s="16" t="s">
        <v>28</v>
      </c>
      <c r="B10" s="16" t="s">
        <v>29</v>
      </c>
      <c r="C10" s="17">
        <f aca="true" t="shared" si="6" ref="C10:H10">ROUND(C7*C9,2)</f>
        <v>100885.25</v>
      </c>
      <c r="D10" s="17">
        <f t="shared" si="6"/>
        <v>100885.25</v>
      </c>
      <c r="E10" s="17">
        <f t="shared" si="6"/>
        <v>89394</v>
      </c>
      <c r="F10" s="17">
        <f t="shared" si="6"/>
        <v>89394</v>
      </c>
      <c r="G10" s="17">
        <f t="shared" si="6"/>
        <v>104546.6</v>
      </c>
      <c r="H10" s="17">
        <f t="shared" si="6"/>
        <v>104546.6</v>
      </c>
      <c r="I10" s="17">
        <f t="shared" si="0"/>
        <v>0</v>
      </c>
      <c r="J10" s="17">
        <f t="shared" si="1"/>
        <v>98275.28</v>
      </c>
      <c r="K10" s="15">
        <f t="shared" si="2"/>
        <v>0</v>
      </c>
      <c r="L10" s="17">
        <f t="shared" si="3"/>
        <v>98275.28</v>
      </c>
      <c r="M10" s="16"/>
    </row>
    <row r="11" spans="1:13" ht="27" customHeight="1">
      <c r="A11" s="14" t="s">
        <v>30</v>
      </c>
      <c r="B11" s="14" t="s">
        <v>31</v>
      </c>
      <c r="C11" s="15">
        <v>155</v>
      </c>
      <c r="D11" s="15">
        <v>155</v>
      </c>
      <c r="E11" s="15">
        <v>144</v>
      </c>
      <c r="F11" s="15">
        <v>144</v>
      </c>
      <c r="G11" s="15">
        <v>156</v>
      </c>
      <c r="H11" s="15">
        <v>156</v>
      </c>
      <c r="I11" s="15">
        <f t="shared" si="0"/>
        <v>0</v>
      </c>
      <c r="J11" s="15">
        <f t="shared" si="1"/>
        <v>151.67</v>
      </c>
      <c r="K11" s="15">
        <f t="shared" si="2"/>
        <v>0</v>
      </c>
      <c r="L11" s="15">
        <f t="shared" si="3"/>
        <v>151.67</v>
      </c>
      <c r="M11" s="14" t="s">
        <v>32</v>
      </c>
    </row>
    <row r="12" spans="1:13" ht="27" customHeight="1">
      <c r="A12" s="14" t="s">
        <v>33</v>
      </c>
      <c r="B12" s="14" t="s">
        <v>34</v>
      </c>
      <c r="C12" s="15">
        <f aca="true" t="shared" si="7" ref="C12:H12">ROUND(C6/317/C11,2)</f>
        <v>3.06</v>
      </c>
      <c r="D12" s="15">
        <f t="shared" si="7"/>
        <v>3.06</v>
      </c>
      <c r="E12" s="15">
        <f>ROUND(E6/267/E11,2)</f>
        <v>3.88</v>
      </c>
      <c r="F12" s="15">
        <f>ROUND(F6/267/F11,2)</f>
        <v>3.88</v>
      </c>
      <c r="G12" s="15">
        <f t="shared" si="7"/>
        <v>3.11</v>
      </c>
      <c r="H12" s="15">
        <f t="shared" si="7"/>
        <v>3.11</v>
      </c>
      <c r="I12" s="15">
        <f t="shared" si="0"/>
        <v>0</v>
      </c>
      <c r="J12" s="15">
        <f t="shared" si="1"/>
        <v>3.35</v>
      </c>
      <c r="K12" s="15">
        <f t="shared" si="2"/>
        <v>0</v>
      </c>
      <c r="L12" s="15">
        <f t="shared" si="3"/>
        <v>3.35</v>
      </c>
      <c r="M12" s="14" t="s">
        <v>35</v>
      </c>
    </row>
    <row r="13" spans="1:13" ht="27" customHeight="1">
      <c r="A13" s="14" t="s">
        <v>36</v>
      </c>
      <c r="B13" s="14" t="s">
        <v>37</v>
      </c>
      <c r="C13" s="19">
        <v>0.67</v>
      </c>
      <c r="D13" s="37">
        <v>0.67</v>
      </c>
      <c r="E13" s="19">
        <v>0.6</v>
      </c>
      <c r="F13" s="37">
        <v>0.6</v>
      </c>
      <c r="G13" s="19">
        <v>0.68</v>
      </c>
      <c r="H13" s="37">
        <v>0.68</v>
      </c>
      <c r="I13" s="15">
        <f t="shared" si="0"/>
        <v>0</v>
      </c>
      <c r="J13" s="19">
        <f t="shared" si="1"/>
        <v>0.65</v>
      </c>
      <c r="K13" s="15">
        <f t="shared" si="2"/>
        <v>0</v>
      </c>
      <c r="L13" s="15">
        <f t="shared" si="3"/>
        <v>0.65</v>
      </c>
      <c r="M13" s="14"/>
    </row>
    <row r="14" spans="1:13" ht="27" customHeight="1">
      <c r="A14" s="14" t="s">
        <v>38</v>
      </c>
      <c r="B14" s="14" t="s">
        <v>39</v>
      </c>
      <c r="C14" s="15">
        <f>'[1]祥瑞上报（2021）'!Y15</f>
        <v>245675</v>
      </c>
      <c r="D14" s="15">
        <f>'[1]祥瑞核定（2021）'!AA15</f>
        <v>245675</v>
      </c>
      <c r="E14" s="15">
        <f>'[1]祥瑞上报（2020） '!Y14</f>
        <v>192240</v>
      </c>
      <c r="F14" s="15">
        <f>'[1]祥瑞核定（2020）'!AA14</f>
        <v>192240</v>
      </c>
      <c r="G14" s="15">
        <f>'[1]祥瑞上报（2019）'!Y14</f>
        <v>228240</v>
      </c>
      <c r="H14" s="15">
        <f>'[1]祥瑞核定（2019） '!AA14</f>
        <v>228240</v>
      </c>
      <c r="I14" s="15">
        <f t="shared" si="0"/>
        <v>0</v>
      </c>
      <c r="J14" s="15">
        <f t="shared" si="1"/>
        <v>222051.67</v>
      </c>
      <c r="K14" s="15">
        <f t="shared" si="2"/>
        <v>0</v>
      </c>
      <c r="L14" s="15">
        <f t="shared" si="3"/>
        <v>222051.67</v>
      </c>
      <c r="M14" s="14"/>
    </row>
    <row r="15" spans="1:13" ht="27" customHeight="1">
      <c r="A15" s="14" t="s">
        <v>40</v>
      </c>
      <c r="B15" s="20" t="s">
        <v>41</v>
      </c>
      <c r="C15" s="15">
        <f aca="true" t="shared" si="8" ref="C15:H15">SUM(C16:C18)</f>
        <v>16878</v>
      </c>
      <c r="D15" s="15">
        <f t="shared" si="8"/>
        <v>8402.04</v>
      </c>
      <c r="E15" s="15">
        <f t="shared" si="8"/>
        <v>13449</v>
      </c>
      <c r="F15" s="15">
        <f t="shared" si="8"/>
        <v>16878</v>
      </c>
      <c r="G15" s="15">
        <f t="shared" si="8"/>
        <v>0</v>
      </c>
      <c r="H15" s="15">
        <f t="shared" si="8"/>
        <v>8439</v>
      </c>
      <c r="I15" s="15">
        <f t="shared" si="0"/>
        <v>3392.040000000001</v>
      </c>
      <c r="J15" s="15">
        <f t="shared" si="1"/>
        <v>10109</v>
      </c>
      <c r="K15" s="15">
        <f t="shared" si="2"/>
        <v>1130.68</v>
      </c>
      <c r="L15" s="15">
        <f t="shared" si="3"/>
        <v>11239.68</v>
      </c>
      <c r="M15" s="14"/>
    </row>
    <row r="16" spans="1:13" ht="45" customHeight="1">
      <c r="A16" s="16" t="s">
        <v>42</v>
      </c>
      <c r="B16" s="16" t="s">
        <v>43</v>
      </c>
      <c r="C16" s="17">
        <f>'[1]祥瑞上报（2021）'!X15</f>
        <v>16878</v>
      </c>
      <c r="D16" s="17">
        <f>'[6]附表1-1  通江祥瑞公共运输有限公司'!$D$16</f>
        <v>8402.04</v>
      </c>
      <c r="E16" s="17">
        <f>'[1]祥瑞上报（2020） '!X14</f>
        <v>13449</v>
      </c>
      <c r="F16" s="17">
        <f>'[1]祥瑞核定（2020）'!Z14</f>
        <v>16878</v>
      </c>
      <c r="G16" s="17">
        <f>'[1]祥瑞上报（2019）'!X14</f>
        <v>0</v>
      </c>
      <c r="H16" s="17">
        <f>'[6]附表1-1  通江祥瑞公共运输有限公司'!$H$16</f>
        <v>8439</v>
      </c>
      <c r="I16" s="17">
        <f t="shared" si="0"/>
        <v>3392.040000000001</v>
      </c>
      <c r="J16" s="17">
        <f t="shared" si="1"/>
        <v>10109</v>
      </c>
      <c r="K16" s="17">
        <f t="shared" si="2"/>
        <v>1130.68</v>
      </c>
      <c r="L16" s="17">
        <f t="shared" si="3"/>
        <v>11239.68</v>
      </c>
      <c r="M16" s="26"/>
    </row>
    <row r="17" spans="1:13" ht="27" customHeight="1">
      <c r="A17" s="16" t="s">
        <v>44</v>
      </c>
      <c r="B17" s="16" t="s">
        <v>45</v>
      </c>
      <c r="C17" s="17">
        <f>'[1]祥瑞上报（2021）'!W15</f>
        <v>0</v>
      </c>
      <c r="D17" s="17">
        <f>'[1]祥瑞核定（2021）'!Y15</f>
        <v>0</v>
      </c>
      <c r="E17" s="17">
        <f>'[1]祥瑞上报（2020） '!W14</f>
        <v>0</v>
      </c>
      <c r="F17" s="17">
        <f>'[1]祥瑞核定（2020）'!Y14</f>
        <v>0</v>
      </c>
      <c r="G17" s="17">
        <f>'[1]祥瑞上报（2019）'!W14</f>
        <v>0</v>
      </c>
      <c r="H17" s="17">
        <f>'[1]祥瑞核定（2019） '!Y14</f>
        <v>0</v>
      </c>
      <c r="I17" s="17">
        <f t="shared" si="0"/>
        <v>0</v>
      </c>
      <c r="J17" s="17">
        <f t="shared" si="1"/>
        <v>0</v>
      </c>
      <c r="K17" s="15">
        <f t="shared" si="2"/>
        <v>0</v>
      </c>
      <c r="L17" s="17">
        <f t="shared" si="3"/>
        <v>0</v>
      </c>
      <c r="M17" s="16"/>
    </row>
    <row r="18" spans="1:13" ht="27" customHeight="1">
      <c r="A18" s="16" t="s">
        <v>46</v>
      </c>
      <c r="B18" s="16" t="s">
        <v>47</v>
      </c>
      <c r="C18" s="17"/>
      <c r="D18" s="17"/>
      <c r="E18" s="17"/>
      <c r="F18" s="17"/>
      <c r="G18" s="17"/>
      <c r="H18" s="17"/>
      <c r="I18" s="17">
        <f t="shared" si="0"/>
        <v>0</v>
      </c>
      <c r="J18" s="17">
        <f t="shared" si="1"/>
        <v>0</v>
      </c>
      <c r="K18" s="15">
        <f t="shared" si="2"/>
        <v>0</v>
      </c>
      <c r="L18" s="17">
        <f t="shared" si="3"/>
        <v>0</v>
      </c>
      <c r="M18" s="16"/>
    </row>
    <row r="19" spans="1:13" ht="27" customHeight="1">
      <c r="A19" s="14" t="s">
        <v>48</v>
      </c>
      <c r="B19" s="14" t="s">
        <v>49</v>
      </c>
      <c r="C19" s="15">
        <f aca="true" t="shared" si="9" ref="C19:H19">C20+C23+C25+C26+C27+C28+C29+C35</f>
        <v>252431.77</v>
      </c>
      <c r="D19" s="15">
        <f t="shared" si="9"/>
        <v>245395.84</v>
      </c>
      <c r="E19" s="15">
        <f t="shared" si="9"/>
        <v>202671.57</v>
      </c>
      <c r="F19" s="15">
        <f t="shared" si="9"/>
        <v>201214.68</v>
      </c>
      <c r="G19" s="15">
        <f t="shared" si="9"/>
        <v>227937.37</v>
      </c>
      <c r="H19" s="15">
        <f t="shared" si="9"/>
        <v>223662</v>
      </c>
      <c r="I19" s="15">
        <f t="shared" si="0"/>
        <v>-12768.190000000002</v>
      </c>
      <c r="J19" s="15">
        <f t="shared" si="1"/>
        <v>227680.24</v>
      </c>
      <c r="K19" s="15">
        <f t="shared" si="2"/>
        <v>-4256.06</v>
      </c>
      <c r="L19" s="15">
        <f t="shared" si="3"/>
        <v>223424.17</v>
      </c>
      <c r="M19" s="16"/>
    </row>
    <row r="20" spans="1:13" ht="30" customHeight="1">
      <c r="A20" s="16" t="s">
        <v>50</v>
      </c>
      <c r="B20" s="16" t="s">
        <v>51</v>
      </c>
      <c r="C20" s="17">
        <f aca="true" t="shared" si="10" ref="C20:H20">C21+C22</f>
        <v>93196.8</v>
      </c>
      <c r="D20" s="17">
        <f t="shared" si="10"/>
        <v>107257.6</v>
      </c>
      <c r="E20" s="17">
        <f t="shared" si="10"/>
        <v>84945.6</v>
      </c>
      <c r="F20" s="17">
        <f t="shared" si="10"/>
        <v>100323.2</v>
      </c>
      <c r="G20" s="17">
        <f t="shared" si="10"/>
        <v>89162.4</v>
      </c>
      <c r="H20" s="17">
        <f t="shared" si="10"/>
        <v>103661.6</v>
      </c>
      <c r="I20" s="17">
        <f t="shared" si="0"/>
        <v>43937.600000000006</v>
      </c>
      <c r="J20" s="17">
        <f t="shared" si="1"/>
        <v>89101.6</v>
      </c>
      <c r="K20" s="17">
        <f t="shared" si="2"/>
        <v>14645.87</v>
      </c>
      <c r="L20" s="17">
        <f t="shared" si="3"/>
        <v>103747.47</v>
      </c>
      <c r="M20" s="16" t="s">
        <v>52</v>
      </c>
    </row>
    <row r="21" spans="1:13" ht="27" customHeight="1">
      <c r="A21" s="16" t="s">
        <v>53</v>
      </c>
      <c r="B21" s="16" t="s">
        <v>54</v>
      </c>
      <c r="C21" s="17">
        <f>'[1]祥瑞上报（2021）'!Q15</f>
        <v>76800</v>
      </c>
      <c r="D21" s="17">
        <f>'[6]附表1-1  通江祥瑞公共运输有限公司'!$D$21</f>
        <v>89424</v>
      </c>
      <c r="E21" s="17">
        <f>'[1]祥瑞上报（2020） '!Q14</f>
        <v>72000</v>
      </c>
      <c r="F21" s="17">
        <f>'[1]祥瑞核定（2020）'!R14</f>
        <v>83136</v>
      </c>
      <c r="G21" s="17">
        <f>'[1]祥瑞上报（2019）'!Q14</f>
        <v>77700</v>
      </c>
      <c r="H21" s="17">
        <f>'[1]祥瑞核定（2019） '!R14</f>
        <v>85968</v>
      </c>
      <c r="I21" s="17">
        <f t="shared" si="0"/>
        <v>32028</v>
      </c>
      <c r="J21" s="17">
        <f t="shared" si="1"/>
        <v>75500</v>
      </c>
      <c r="K21" s="17">
        <f t="shared" si="2"/>
        <v>10676</v>
      </c>
      <c r="L21" s="17">
        <f t="shared" si="3"/>
        <v>86176</v>
      </c>
      <c r="M21" s="16" t="s">
        <v>55</v>
      </c>
    </row>
    <row r="22" spans="1:13" ht="27" customHeight="1">
      <c r="A22" s="16" t="s">
        <v>56</v>
      </c>
      <c r="B22" s="16" t="s">
        <v>57</v>
      </c>
      <c r="C22" s="17">
        <f>'[1]祥瑞上报（2021）'!R15</f>
        <v>16396.8</v>
      </c>
      <c r="D22" s="17">
        <f>'[6]附表1-1  通江祥瑞公共运输有限公司'!$D$22</f>
        <v>17833.6</v>
      </c>
      <c r="E22" s="17">
        <f>'[1]祥瑞上报（2020） '!R14</f>
        <v>12945.6</v>
      </c>
      <c r="F22" s="17">
        <f>'[1]祥瑞核定（2020）'!S14+'[1]祥瑞核定（2020）'!T14</f>
        <v>17187.2</v>
      </c>
      <c r="G22" s="17">
        <f>'[1]祥瑞上报（2019）'!R14</f>
        <v>11462.4</v>
      </c>
      <c r="H22" s="17">
        <f>'[1]祥瑞核定（2019） '!S14+'[1]祥瑞核定（2019） '!T14</f>
        <v>17693.6</v>
      </c>
      <c r="I22" s="17">
        <f t="shared" si="0"/>
        <v>11909.6</v>
      </c>
      <c r="J22" s="17">
        <f t="shared" si="1"/>
        <v>13601.6</v>
      </c>
      <c r="K22" s="17">
        <f t="shared" si="2"/>
        <v>3969.87</v>
      </c>
      <c r="L22" s="17">
        <f t="shared" si="3"/>
        <v>17571.47</v>
      </c>
      <c r="M22" s="16" t="s">
        <v>55</v>
      </c>
    </row>
    <row r="23" spans="1:13" ht="27" customHeight="1">
      <c r="A23" s="16" t="s">
        <v>58</v>
      </c>
      <c r="B23" s="16" t="s">
        <v>59</v>
      </c>
      <c r="C23" s="17">
        <f>'[1]祥瑞上报（2021）'!I15</f>
        <v>12110.89</v>
      </c>
      <c r="D23" s="17">
        <f>'[6]附表1-1  通江祥瑞公共运输有限公司'!$D$23</f>
        <v>9083.16</v>
      </c>
      <c r="E23" s="17">
        <f>'[1]祥瑞上报（2020） '!I14</f>
        <v>12122.37</v>
      </c>
      <c r="F23" s="17">
        <f>'[6]附表1-1  通江祥瑞公共运输有限公司'!$F$23</f>
        <v>9091.78</v>
      </c>
      <c r="G23" s="17">
        <f>'[1]祥瑞上报（2019）'!I14</f>
        <v>12122.37</v>
      </c>
      <c r="H23" s="17">
        <f>'[6]附表1-1  通江祥瑞公共运输有限公司'!$H$23</f>
        <v>9091.78</v>
      </c>
      <c r="I23" s="17">
        <f t="shared" si="0"/>
        <v>-9088.91</v>
      </c>
      <c r="J23" s="17">
        <f t="shared" si="1"/>
        <v>12118.54</v>
      </c>
      <c r="K23" s="15">
        <f t="shared" si="2"/>
        <v>-3029.64</v>
      </c>
      <c r="L23" s="17">
        <f t="shared" si="3"/>
        <v>9088.91</v>
      </c>
      <c r="M23" s="16" t="s">
        <v>60</v>
      </c>
    </row>
    <row r="24" spans="1:13" ht="27" customHeight="1">
      <c r="A24" s="16" t="s">
        <v>61</v>
      </c>
      <c r="B24" s="16" t="s">
        <v>62</v>
      </c>
      <c r="C24" s="17">
        <v>6</v>
      </c>
      <c r="D24" s="17">
        <v>8</v>
      </c>
      <c r="E24" s="17">
        <v>6</v>
      </c>
      <c r="F24" s="17">
        <v>8</v>
      </c>
      <c r="G24" s="17">
        <v>6</v>
      </c>
      <c r="H24" s="17">
        <v>8</v>
      </c>
      <c r="I24" s="17">
        <f t="shared" si="0"/>
        <v>6</v>
      </c>
      <c r="J24" s="17">
        <f t="shared" si="1"/>
        <v>6</v>
      </c>
      <c r="K24" s="15">
        <f t="shared" si="2"/>
        <v>2</v>
      </c>
      <c r="L24" s="17">
        <f t="shared" si="3"/>
        <v>8</v>
      </c>
      <c r="M24" s="16"/>
    </row>
    <row r="25" spans="1:13" ht="27" customHeight="1">
      <c r="A25" s="16" t="s">
        <v>63</v>
      </c>
      <c r="B25" s="16" t="s">
        <v>64</v>
      </c>
      <c r="C25" s="17">
        <f>'[1]祥瑞上报（2021）'!L15</f>
        <v>12038</v>
      </c>
      <c r="D25" s="17">
        <f>'[1]祥瑞核定（2021）'!M15</f>
        <v>12038</v>
      </c>
      <c r="E25" s="17">
        <f>'[1]祥瑞上报（2020） '!L14</f>
        <v>11156.47</v>
      </c>
      <c r="F25" s="17">
        <f>'[1]祥瑞核定（2020）'!M14</f>
        <v>11156.47</v>
      </c>
      <c r="G25" s="17">
        <f>'[1]祥瑞上报（2019）'!L14</f>
        <v>10640.12</v>
      </c>
      <c r="H25" s="17">
        <f>'[1]祥瑞核定（2019） '!M14</f>
        <v>10640.12</v>
      </c>
      <c r="I25" s="17">
        <f t="shared" si="0"/>
        <v>0</v>
      </c>
      <c r="J25" s="17">
        <f t="shared" si="1"/>
        <v>11278.2</v>
      </c>
      <c r="K25" s="15">
        <f t="shared" si="2"/>
        <v>0</v>
      </c>
      <c r="L25" s="17">
        <f t="shared" si="3"/>
        <v>11278.2</v>
      </c>
      <c r="M25" s="16" t="s">
        <v>65</v>
      </c>
    </row>
    <row r="26" spans="1:13" ht="27" customHeight="1">
      <c r="A26" s="16" t="s">
        <v>66</v>
      </c>
      <c r="B26" s="16" t="s">
        <v>67</v>
      </c>
      <c r="C26" s="17">
        <f>'[1]祥瑞上报（2021）'!S15</f>
        <v>115942.75</v>
      </c>
      <c r="D26" s="17">
        <f>'[6]附表1-1  通江祥瑞公共运输有限公司'!$D$26</f>
        <v>97873.75</v>
      </c>
      <c r="E26" s="17">
        <f>'[1]祥瑞上报（2020） '!S14</f>
        <v>75294</v>
      </c>
      <c r="F26" s="17">
        <f>'[6]附表1-1  通江祥瑞公共运输有限公司'!$F$26</f>
        <v>61490.1</v>
      </c>
      <c r="G26" s="17">
        <f>'[1]祥瑞上报（2019）'!S14</f>
        <v>96859.35</v>
      </c>
      <c r="H26" s="17">
        <f>'[6]附表1-1  通江祥瑞公共运输有限公司'!$H$26</f>
        <v>84559.75</v>
      </c>
      <c r="I26" s="17">
        <f t="shared" si="0"/>
        <v>-44172.50000000001</v>
      </c>
      <c r="J26" s="17">
        <f t="shared" si="1"/>
        <v>96032.03</v>
      </c>
      <c r="K26" s="17">
        <f t="shared" si="2"/>
        <v>-14724.17</v>
      </c>
      <c r="L26" s="17">
        <f t="shared" si="3"/>
        <v>81307.87</v>
      </c>
      <c r="M26" s="16" t="s">
        <v>68</v>
      </c>
    </row>
    <row r="27" spans="1:13" ht="36" customHeight="1">
      <c r="A27" s="16" t="s">
        <v>69</v>
      </c>
      <c r="B27" s="16" t="s">
        <v>70</v>
      </c>
      <c r="C27" s="17">
        <f>'[1]祥瑞上报（2021）'!O15</f>
        <v>10323.33</v>
      </c>
      <c r="D27" s="17">
        <f>'[6]附表1-1  通江祥瑞公共运输有限公司'!$D$27</f>
        <v>10323.33</v>
      </c>
      <c r="E27" s="17">
        <f>'[1]祥瑞上报（2020） '!O14</f>
        <v>10333.13</v>
      </c>
      <c r="F27" s="17">
        <f>'[1]祥瑞核定（2020）'!P14</f>
        <v>10333.13</v>
      </c>
      <c r="G27" s="17">
        <f>'[1]祥瑞上报（2019）'!O14</f>
        <v>10333.13</v>
      </c>
      <c r="H27" s="17">
        <f>'[6]附表1-1  通江祥瑞公共运输有限公司'!$H$27</f>
        <v>6888.75</v>
      </c>
      <c r="I27" s="17">
        <f t="shared" si="0"/>
        <v>-3444.379999999999</v>
      </c>
      <c r="J27" s="17">
        <f t="shared" si="1"/>
        <v>10329.86</v>
      </c>
      <c r="K27" s="17">
        <f t="shared" si="2"/>
        <v>-1148.13</v>
      </c>
      <c r="L27" s="17">
        <f t="shared" si="3"/>
        <v>9181.74</v>
      </c>
      <c r="M27" s="16" t="s">
        <v>123</v>
      </c>
    </row>
    <row r="28" spans="1:13" ht="27" customHeight="1">
      <c r="A28" s="16" t="s">
        <v>72</v>
      </c>
      <c r="B28" s="16" t="s">
        <v>73</v>
      </c>
      <c r="C28" s="17">
        <f>'[1]祥瑞上报（2021）'!N15+'[1]祥瑞上报（2021）'!K15</f>
        <v>6940</v>
      </c>
      <c r="D28" s="17">
        <f>'[1]祥瑞核定（2021）'!L15+'[1]祥瑞核定（2021）'!O15</f>
        <v>6940</v>
      </c>
      <c r="E28" s="17">
        <f>'[1]祥瑞上报（2020） '!N14+'[1]祥瑞上报（2020） '!K14</f>
        <v>6940</v>
      </c>
      <c r="F28" s="17">
        <f>'[1]祥瑞核定（2020）'!L14+'[1]祥瑞核定（2020）'!O14</f>
        <v>6940</v>
      </c>
      <c r="G28" s="17">
        <f>'[1]祥瑞上报（2019）'!K14+'[1]祥瑞上报（2019）'!N14</f>
        <v>6940</v>
      </c>
      <c r="H28" s="17">
        <f>'[1]祥瑞核定（2019） '!L14+'[1]祥瑞核定（2019） '!O14</f>
        <v>6940</v>
      </c>
      <c r="I28" s="17">
        <f t="shared" si="0"/>
        <v>0</v>
      </c>
      <c r="J28" s="17">
        <f t="shared" si="1"/>
        <v>6940</v>
      </c>
      <c r="K28" s="17">
        <f t="shared" si="2"/>
        <v>0</v>
      </c>
      <c r="L28" s="17">
        <f t="shared" si="3"/>
        <v>6940</v>
      </c>
      <c r="M28" s="16" t="s">
        <v>74</v>
      </c>
    </row>
    <row r="29" spans="1:13" ht="27" customHeight="1">
      <c r="A29" s="16" t="s">
        <v>75</v>
      </c>
      <c r="B29" s="16" t="s">
        <v>76</v>
      </c>
      <c r="C29" s="17">
        <f aca="true" t="shared" si="11" ref="C29:H29">SUM(C30:C34)</f>
        <v>1880</v>
      </c>
      <c r="D29" s="17">
        <f t="shared" si="11"/>
        <v>1880</v>
      </c>
      <c r="E29" s="17">
        <f t="shared" si="11"/>
        <v>1880</v>
      </c>
      <c r="F29" s="17">
        <f t="shared" si="11"/>
        <v>1880</v>
      </c>
      <c r="G29" s="17">
        <f t="shared" si="11"/>
        <v>1880</v>
      </c>
      <c r="H29" s="17">
        <f t="shared" si="11"/>
        <v>1880</v>
      </c>
      <c r="I29" s="17">
        <f t="shared" si="0"/>
        <v>0</v>
      </c>
      <c r="J29" s="17">
        <f t="shared" si="1"/>
        <v>1880</v>
      </c>
      <c r="K29" s="15">
        <f t="shared" si="2"/>
        <v>0</v>
      </c>
      <c r="L29" s="17">
        <f t="shared" si="3"/>
        <v>1880</v>
      </c>
      <c r="M29" s="16" t="s">
        <v>65</v>
      </c>
    </row>
    <row r="30" spans="1:13" ht="27" customHeight="1">
      <c r="A30" s="16" t="s">
        <v>77</v>
      </c>
      <c r="B30" s="16" t="s">
        <v>78</v>
      </c>
      <c r="C30" s="17"/>
      <c r="D30" s="17"/>
      <c r="E30" s="17"/>
      <c r="F30" s="17"/>
      <c r="G30" s="17"/>
      <c r="H30" s="17"/>
      <c r="I30" s="17">
        <f t="shared" si="0"/>
        <v>0</v>
      </c>
      <c r="J30" s="17">
        <f t="shared" si="1"/>
        <v>0</v>
      </c>
      <c r="K30" s="15">
        <f t="shared" si="2"/>
        <v>0</v>
      </c>
      <c r="L30" s="17">
        <f t="shared" si="3"/>
        <v>0</v>
      </c>
      <c r="M30" s="16"/>
    </row>
    <row r="31" spans="1:13" ht="27" customHeight="1">
      <c r="A31" s="16" t="s">
        <v>79</v>
      </c>
      <c r="B31" s="16" t="s">
        <v>80</v>
      </c>
      <c r="C31" s="17"/>
      <c r="D31" s="17"/>
      <c r="E31" s="17"/>
      <c r="F31" s="17"/>
      <c r="G31" s="17"/>
      <c r="H31" s="17"/>
      <c r="I31" s="17">
        <f t="shared" si="0"/>
        <v>0</v>
      </c>
      <c r="J31" s="17">
        <f t="shared" si="1"/>
        <v>0</v>
      </c>
      <c r="K31" s="15">
        <f t="shared" si="2"/>
        <v>0</v>
      </c>
      <c r="L31" s="17">
        <f t="shared" si="3"/>
        <v>0</v>
      </c>
      <c r="M31" s="16"/>
    </row>
    <row r="32" spans="1:13" ht="27" customHeight="1">
      <c r="A32" s="16" t="s">
        <v>81</v>
      </c>
      <c r="B32" s="16" t="s">
        <v>82</v>
      </c>
      <c r="C32" s="17">
        <f>'[1]祥瑞上报（2021）'!P15</f>
        <v>1200</v>
      </c>
      <c r="D32" s="17">
        <f>'[1]祥瑞核定（2021）'!Q15</f>
        <v>1200</v>
      </c>
      <c r="E32" s="17">
        <f>'[1]祥瑞上报（2020） '!P14</f>
        <v>1200</v>
      </c>
      <c r="F32" s="17">
        <f>'[1]祥瑞核定（2020）'!Q14</f>
        <v>1200</v>
      </c>
      <c r="G32" s="17">
        <f>'[1]祥瑞上报（2019）'!P14</f>
        <v>1200</v>
      </c>
      <c r="H32" s="17">
        <f>'[1]祥瑞核定（2019） '!Q14</f>
        <v>1200</v>
      </c>
      <c r="I32" s="17">
        <f t="shared" si="0"/>
        <v>0</v>
      </c>
      <c r="J32" s="17">
        <f t="shared" si="1"/>
        <v>1200</v>
      </c>
      <c r="K32" s="15">
        <f t="shared" si="2"/>
        <v>0</v>
      </c>
      <c r="L32" s="17">
        <f t="shared" si="3"/>
        <v>1200</v>
      </c>
      <c r="M32" s="16"/>
    </row>
    <row r="33" spans="1:13" ht="27" customHeight="1">
      <c r="A33" s="16" t="s">
        <v>83</v>
      </c>
      <c r="B33" s="16" t="s">
        <v>84</v>
      </c>
      <c r="C33" s="17">
        <f>'[1]祥瑞上报（2021）'!M15</f>
        <v>680</v>
      </c>
      <c r="D33" s="17">
        <f>'[1]祥瑞核定（2021）'!N15</f>
        <v>680</v>
      </c>
      <c r="E33" s="17">
        <f>'[1]祥瑞上报（2020） '!M14</f>
        <v>680</v>
      </c>
      <c r="F33" s="17">
        <f>'[1]祥瑞核定（2020）'!N14</f>
        <v>680</v>
      </c>
      <c r="G33" s="17">
        <f>'[1]祥瑞上报（2019）'!M14</f>
        <v>680</v>
      </c>
      <c r="H33" s="17">
        <f>'[1]祥瑞核定（2019） '!N14</f>
        <v>680</v>
      </c>
      <c r="I33" s="17">
        <f t="shared" si="0"/>
        <v>0</v>
      </c>
      <c r="J33" s="17">
        <f t="shared" si="1"/>
        <v>680</v>
      </c>
      <c r="K33" s="15">
        <f t="shared" si="2"/>
        <v>0</v>
      </c>
      <c r="L33" s="17">
        <f t="shared" si="3"/>
        <v>680</v>
      </c>
      <c r="M33" s="16"/>
    </row>
    <row r="34" spans="1:13" ht="27" customHeight="1">
      <c r="A34" s="16" t="s">
        <v>85</v>
      </c>
      <c r="B34" s="16" t="s">
        <v>86</v>
      </c>
      <c r="C34" s="17"/>
      <c r="D34" s="17"/>
      <c r="E34" s="17"/>
      <c r="F34" s="17"/>
      <c r="G34" s="17"/>
      <c r="H34" s="17"/>
      <c r="I34" s="17">
        <f t="shared" si="0"/>
        <v>0</v>
      </c>
      <c r="J34" s="17">
        <f t="shared" si="1"/>
        <v>0</v>
      </c>
      <c r="K34" s="15">
        <f t="shared" si="2"/>
        <v>0</v>
      </c>
      <c r="L34" s="17">
        <f t="shared" si="3"/>
        <v>0</v>
      </c>
      <c r="M34" s="16"/>
    </row>
    <row r="35" spans="1:13" ht="27" customHeight="1">
      <c r="A35" s="16" t="s">
        <v>87</v>
      </c>
      <c r="B35" s="16" t="s">
        <v>88</v>
      </c>
      <c r="C35" s="17"/>
      <c r="D35" s="17"/>
      <c r="E35" s="17"/>
      <c r="F35" s="17"/>
      <c r="G35" s="17"/>
      <c r="H35" s="17"/>
      <c r="I35" s="17">
        <f t="shared" si="0"/>
        <v>0</v>
      </c>
      <c r="J35" s="17">
        <f t="shared" si="1"/>
        <v>0</v>
      </c>
      <c r="K35" s="15">
        <f t="shared" si="2"/>
        <v>0</v>
      </c>
      <c r="L35" s="17">
        <f t="shared" si="3"/>
        <v>0</v>
      </c>
      <c r="M35" s="16"/>
    </row>
    <row r="36" spans="1:13" ht="27" customHeight="1">
      <c r="A36" s="14" t="s">
        <v>89</v>
      </c>
      <c r="B36" s="14" t="s">
        <v>90</v>
      </c>
      <c r="C36" s="15">
        <f aca="true" t="shared" si="12" ref="C36:H36">SUM(C37:C41)</f>
        <v>13800</v>
      </c>
      <c r="D36" s="15">
        <f t="shared" si="12"/>
        <v>15588.48</v>
      </c>
      <c r="E36" s="15">
        <f t="shared" si="12"/>
        <v>13800</v>
      </c>
      <c r="F36" s="15">
        <f t="shared" si="12"/>
        <v>15462.72</v>
      </c>
      <c r="G36" s="15">
        <f t="shared" si="12"/>
        <v>13800</v>
      </c>
      <c r="H36" s="15">
        <f t="shared" si="12"/>
        <v>15519.36</v>
      </c>
      <c r="I36" s="15">
        <f t="shared" si="0"/>
        <v>5170.559999999998</v>
      </c>
      <c r="J36" s="15">
        <f t="shared" si="1"/>
        <v>13800</v>
      </c>
      <c r="K36" s="15">
        <f t="shared" si="2"/>
        <v>1723.52</v>
      </c>
      <c r="L36" s="15">
        <f t="shared" si="3"/>
        <v>15523.52</v>
      </c>
      <c r="M36" s="14" t="s">
        <v>65</v>
      </c>
    </row>
    <row r="37" spans="1:13" ht="27" customHeight="1">
      <c r="A37" s="16" t="s">
        <v>91</v>
      </c>
      <c r="B37" s="16" t="s">
        <v>92</v>
      </c>
      <c r="C37" s="17"/>
      <c r="D37" s="17"/>
      <c r="E37" s="17"/>
      <c r="F37" s="17"/>
      <c r="G37" s="17"/>
      <c r="H37" s="17"/>
      <c r="I37" s="17">
        <f t="shared" si="0"/>
        <v>0</v>
      </c>
      <c r="J37" s="17">
        <f t="shared" si="1"/>
        <v>0</v>
      </c>
      <c r="K37" s="15">
        <f t="shared" si="2"/>
        <v>0</v>
      </c>
      <c r="L37" s="17">
        <f t="shared" si="3"/>
        <v>0</v>
      </c>
      <c r="M37" s="16"/>
    </row>
    <row r="38" spans="1:13" ht="27" customHeight="1">
      <c r="A38" s="16" t="s">
        <v>93</v>
      </c>
      <c r="B38" s="16" t="s">
        <v>94</v>
      </c>
      <c r="C38" s="17">
        <f>'[1]祥瑞上报（2021）'!J15</f>
        <v>13800</v>
      </c>
      <c r="D38" s="17">
        <f>'[1]祥瑞核定（2021）'!J15</f>
        <v>13800</v>
      </c>
      <c r="E38" s="17">
        <f>'[1]祥瑞上报（2020） '!J14</f>
        <v>13800</v>
      </c>
      <c r="F38" s="17">
        <f>'[1]祥瑞核定（2020）'!J14</f>
        <v>13800</v>
      </c>
      <c r="G38" s="17">
        <f>'[1]祥瑞上报（2019）'!J14</f>
        <v>13800</v>
      </c>
      <c r="H38" s="17">
        <f>'[1]祥瑞核定（2019） '!J14</f>
        <v>13800</v>
      </c>
      <c r="I38" s="17">
        <f t="shared" si="0"/>
        <v>0</v>
      </c>
      <c r="J38" s="17">
        <f t="shared" si="1"/>
        <v>13800</v>
      </c>
      <c r="K38" s="15">
        <f t="shared" si="2"/>
        <v>0</v>
      </c>
      <c r="L38" s="17">
        <f t="shared" si="3"/>
        <v>13800</v>
      </c>
      <c r="M38" s="16" t="s">
        <v>65</v>
      </c>
    </row>
    <row r="39" spans="1:13" ht="27" customHeight="1">
      <c r="A39" s="16" t="s">
        <v>95</v>
      </c>
      <c r="B39" s="16" t="s">
        <v>96</v>
      </c>
      <c r="C39" s="17"/>
      <c r="D39" s="17"/>
      <c r="E39" s="17"/>
      <c r="F39" s="17"/>
      <c r="G39" s="17"/>
      <c r="H39" s="17"/>
      <c r="I39" s="17">
        <f t="shared" si="0"/>
        <v>0</v>
      </c>
      <c r="J39" s="17">
        <f t="shared" si="1"/>
        <v>0</v>
      </c>
      <c r="K39" s="15">
        <f t="shared" si="2"/>
        <v>0</v>
      </c>
      <c r="L39" s="17">
        <f t="shared" si="3"/>
        <v>0</v>
      </c>
      <c r="M39" s="16"/>
    </row>
    <row r="40" spans="1:13" ht="27" customHeight="1">
      <c r="A40" s="16" t="s">
        <v>97</v>
      </c>
      <c r="B40" s="16" t="s">
        <v>98</v>
      </c>
      <c r="C40" s="17"/>
      <c r="D40" s="17">
        <f>'[1]祥瑞核定（2021）'!K15</f>
        <v>1788.48</v>
      </c>
      <c r="E40" s="17"/>
      <c r="F40" s="17">
        <f>'[1]祥瑞核定（2020）'!K14</f>
        <v>1662.72</v>
      </c>
      <c r="G40" s="17"/>
      <c r="H40" s="17">
        <f>'[1]祥瑞核定（2019） '!K14</f>
        <v>1719.36</v>
      </c>
      <c r="I40" s="17">
        <f t="shared" si="0"/>
        <v>5170.5599999999995</v>
      </c>
      <c r="J40" s="17">
        <f t="shared" si="1"/>
        <v>0</v>
      </c>
      <c r="K40" s="17">
        <f t="shared" si="2"/>
        <v>1723.52</v>
      </c>
      <c r="L40" s="17">
        <f t="shared" si="3"/>
        <v>1723.52</v>
      </c>
      <c r="M40" s="16"/>
    </row>
    <row r="41" spans="1:13" ht="27" customHeight="1">
      <c r="A41" s="16" t="s">
        <v>99</v>
      </c>
      <c r="B41" s="16" t="s">
        <v>100</v>
      </c>
      <c r="C41" s="17"/>
      <c r="D41" s="17"/>
      <c r="E41" s="17"/>
      <c r="F41" s="17"/>
      <c r="G41" s="17"/>
      <c r="H41" s="17"/>
      <c r="I41" s="17">
        <f t="shared" si="0"/>
        <v>0</v>
      </c>
      <c r="J41" s="17">
        <f t="shared" si="1"/>
        <v>0</v>
      </c>
      <c r="K41" s="15">
        <f t="shared" si="2"/>
        <v>0</v>
      </c>
      <c r="L41" s="17">
        <f t="shared" si="3"/>
        <v>0</v>
      </c>
      <c r="M41" s="16"/>
    </row>
    <row r="42" spans="1:13" ht="27" customHeight="1">
      <c r="A42" s="14" t="s">
        <v>101</v>
      </c>
      <c r="B42" s="14" t="s">
        <v>102</v>
      </c>
      <c r="C42" s="17"/>
      <c r="D42" s="17"/>
      <c r="E42" s="17"/>
      <c r="F42" s="17"/>
      <c r="G42" s="17"/>
      <c r="H42" s="17"/>
      <c r="I42" s="15">
        <f t="shared" si="0"/>
        <v>0</v>
      </c>
      <c r="J42" s="17">
        <f t="shared" si="1"/>
        <v>0</v>
      </c>
      <c r="K42" s="15">
        <f t="shared" si="2"/>
        <v>0</v>
      </c>
      <c r="L42" s="15">
        <f t="shared" si="3"/>
        <v>0</v>
      </c>
      <c r="M42" s="14"/>
    </row>
    <row r="43" spans="1:13" ht="27" customHeight="1">
      <c r="A43" s="14" t="s">
        <v>103</v>
      </c>
      <c r="B43" s="21" t="s">
        <v>104</v>
      </c>
      <c r="C43" s="15">
        <f aca="true" t="shared" si="13" ref="C43:H43">ROUND((C19+C36+C42),2)</f>
        <v>266231.77</v>
      </c>
      <c r="D43" s="15">
        <f t="shared" si="13"/>
        <v>260984.32</v>
      </c>
      <c r="E43" s="15">
        <f t="shared" si="13"/>
        <v>216471.57</v>
      </c>
      <c r="F43" s="15">
        <f t="shared" si="13"/>
        <v>216677.4</v>
      </c>
      <c r="G43" s="15">
        <f t="shared" si="13"/>
        <v>241737.37</v>
      </c>
      <c r="H43" s="15">
        <f t="shared" si="13"/>
        <v>239181.36</v>
      </c>
      <c r="I43" s="15">
        <f t="shared" si="0"/>
        <v>-7597.630000000034</v>
      </c>
      <c r="J43" s="15">
        <f t="shared" si="1"/>
        <v>241480.24</v>
      </c>
      <c r="K43" s="15">
        <f t="shared" si="2"/>
        <v>-2532.54</v>
      </c>
      <c r="L43" s="15">
        <f t="shared" si="3"/>
        <v>238947.69</v>
      </c>
      <c r="M43" s="14" t="s">
        <v>105</v>
      </c>
    </row>
    <row r="44" spans="1:13" ht="33" customHeight="1">
      <c r="A44" s="14" t="s">
        <v>106</v>
      </c>
      <c r="B44" s="14" t="s">
        <v>107</v>
      </c>
      <c r="C44" s="15">
        <f>C43-C15</f>
        <v>249353.77000000002</v>
      </c>
      <c r="D44" s="15">
        <f aca="true" t="shared" si="14" ref="C44:H44">D43-D15</f>
        <v>252582.28</v>
      </c>
      <c r="E44" s="15">
        <f t="shared" si="14"/>
        <v>203022.57</v>
      </c>
      <c r="F44" s="15">
        <f t="shared" si="14"/>
        <v>199799.4</v>
      </c>
      <c r="G44" s="15">
        <f t="shared" si="14"/>
        <v>241737.37</v>
      </c>
      <c r="H44" s="15">
        <f t="shared" si="14"/>
        <v>230742.36</v>
      </c>
      <c r="I44" s="15">
        <f t="shared" si="0"/>
        <v>-10989.670000000042</v>
      </c>
      <c r="J44" s="15">
        <f t="shared" si="1"/>
        <v>231371.24</v>
      </c>
      <c r="K44" s="15">
        <f t="shared" si="2"/>
        <v>-3663.22</v>
      </c>
      <c r="L44" s="15">
        <f t="shared" si="3"/>
        <v>227708.01</v>
      </c>
      <c r="M44" s="14"/>
    </row>
    <row r="45" spans="1:13" ht="30.75" customHeight="1">
      <c r="A45" s="14" t="s">
        <v>108</v>
      </c>
      <c r="B45" s="14" t="s">
        <v>109</v>
      </c>
      <c r="C45" s="15">
        <f>ROUND(C44/C6,2)</f>
        <v>1.66</v>
      </c>
      <c r="D45" s="15">
        <f aca="true" t="shared" si="15" ref="C45:H45">ROUND(D44/D6,2)</f>
        <v>1.68</v>
      </c>
      <c r="E45" s="15">
        <f t="shared" si="15"/>
        <v>1.36</v>
      </c>
      <c r="F45" s="15">
        <f t="shared" si="15"/>
        <v>1.34</v>
      </c>
      <c r="G45" s="15">
        <f t="shared" si="15"/>
        <v>1.57</v>
      </c>
      <c r="H45" s="15">
        <f t="shared" si="15"/>
        <v>1.5</v>
      </c>
      <c r="I45" s="15">
        <f t="shared" si="0"/>
        <v>-0.07000000000000006</v>
      </c>
      <c r="J45" s="15">
        <f t="shared" si="1"/>
        <v>1.53</v>
      </c>
      <c r="K45" s="15">
        <f t="shared" si="2"/>
        <v>-0.02</v>
      </c>
      <c r="L45" s="15">
        <f t="shared" si="3"/>
        <v>1.51</v>
      </c>
      <c r="M45" s="14" t="s">
        <v>110</v>
      </c>
    </row>
    <row r="46" spans="1:13" ht="30.75" customHeight="1">
      <c r="A46" s="14" t="s">
        <v>111</v>
      </c>
      <c r="B46" s="14" t="s">
        <v>112</v>
      </c>
      <c r="C46" s="15">
        <f>ROUND(C45*C12,2)</f>
        <v>5.08</v>
      </c>
      <c r="D46" s="15">
        <f aca="true" t="shared" si="16" ref="C46:H46">ROUND(D45*D12,2)</f>
        <v>5.14</v>
      </c>
      <c r="E46" s="15">
        <f t="shared" si="16"/>
        <v>5.28</v>
      </c>
      <c r="F46" s="15">
        <f t="shared" si="16"/>
        <v>5.2</v>
      </c>
      <c r="G46" s="15">
        <f t="shared" si="16"/>
        <v>4.88</v>
      </c>
      <c r="H46" s="15">
        <f t="shared" si="16"/>
        <v>4.67</v>
      </c>
      <c r="I46" s="15">
        <f t="shared" si="0"/>
        <v>-0.23000000000000043</v>
      </c>
      <c r="J46" s="15">
        <f t="shared" si="1"/>
        <v>5.08</v>
      </c>
      <c r="K46" s="15">
        <f t="shared" si="2"/>
        <v>-0.08</v>
      </c>
      <c r="L46" s="15">
        <f t="shared" si="3"/>
        <v>5</v>
      </c>
      <c r="M46" s="14" t="s">
        <v>113</v>
      </c>
    </row>
  </sheetData>
  <sheetProtection/>
  <mergeCells count="7">
    <mergeCell ref="A2:M2"/>
    <mergeCell ref="C3:D3"/>
    <mergeCell ref="E3:F3"/>
    <mergeCell ref="G3:H3"/>
    <mergeCell ref="A3:A4"/>
    <mergeCell ref="B3:B4"/>
    <mergeCell ref="M3:M4"/>
  </mergeCells>
  <printOptions/>
  <pageMargins left="0.7513888888888889" right="0.7513888888888889" top="0.6298611111111111" bottom="0.8263888888888888" header="0.5" footer="0.66875"/>
  <pageSetup fitToHeight="0" fitToWidth="1" horizontalDpi="600" verticalDpi="600" orientation="landscape" paperSize="9" scale="58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Zeros="0" view="pageBreakPreview" zoomScaleSheetLayoutView="100" workbookViewId="0" topLeftCell="A1">
      <selection activeCell="I4" sqref="I4"/>
    </sheetView>
  </sheetViews>
  <sheetFormatPr defaultColWidth="9.00390625" defaultRowHeight="14.25"/>
  <cols>
    <col min="1" max="1" width="30.75390625" style="2" customWidth="1"/>
    <col min="2" max="2" width="11.375" style="2" customWidth="1"/>
    <col min="3" max="8" width="9.00390625" style="2" customWidth="1"/>
    <col min="9" max="9" width="15.25390625" style="2" customWidth="1"/>
    <col min="10" max="10" width="14.00390625" style="2" customWidth="1"/>
    <col min="11" max="11" width="15.125" style="2" customWidth="1"/>
    <col min="12" max="12" width="14.00390625" style="2" customWidth="1"/>
    <col min="13" max="13" width="35.75390625" style="2" customWidth="1"/>
    <col min="14" max="16384" width="9.00390625" style="2" customWidth="1"/>
  </cols>
  <sheetData>
    <row r="1" spans="1:13" ht="20.25">
      <c r="A1" s="3" t="s">
        <v>124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2" customHeight="1">
      <c r="A2" s="29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7" customHeight="1">
      <c r="A3" s="7" t="s">
        <v>2</v>
      </c>
      <c r="B3" s="7" t="s">
        <v>3</v>
      </c>
      <c r="C3" s="8" t="s">
        <v>117</v>
      </c>
      <c r="D3" s="9"/>
      <c r="E3" s="8" t="s">
        <v>118</v>
      </c>
      <c r="F3" s="9"/>
      <c r="G3" s="8" t="s">
        <v>119</v>
      </c>
      <c r="H3" s="9"/>
      <c r="I3" s="22" t="s">
        <v>120</v>
      </c>
      <c r="J3" s="22" t="s">
        <v>120</v>
      </c>
      <c r="K3" s="22" t="s">
        <v>120</v>
      </c>
      <c r="L3" s="22" t="s">
        <v>120</v>
      </c>
      <c r="M3" s="13" t="s">
        <v>8</v>
      </c>
    </row>
    <row r="4" spans="1:13" s="1" customFormat="1" ht="27" customHeight="1">
      <c r="A4" s="31"/>
      <c r="B4" s="31"/>
      <c r="C4" s="12" t="s">
        <v>9</v>
      </c>
      <c r="D4" s="12" t="s">
        <v>10</v>
      </c>
      <c r="E4" s="12" t="s">
        <v>9</v>
      </c>
      <c r="F4" s="12" t="s">
        <v>10</v>
      </c>
      <c r="G4" s="12" t="s">
        <v>9</v>
      </c>
      <c r="H4" s="12" t="s">
        <v>10</v>
      </c>
      <c r="I4" s="23" t="s">
        <v>11</v>
      </c>
      <c r="J4" s="23" t="s">
        <v>12</v>
      </c>
      <c r="K4" s="24" t="s">
        <v>13</v>
      </c>
      <c r="L4" s="23" t="s">
        <v>121</v>
      </c>
      <c r="M4" s="10"/>
    </row>
    <row r="5" spans="1:13" ht="36" customHeight="1">
      <c r="A5" s="32" t="s">
        <v>15</v>
      </c>
      <c r="B5" s="33" t="s">
        <v>16</v>
      </c>
      <c r="C5" s="15">
        <v>47</v>
      </c>
      <c r="D5" s="15">
        <v>47</v>
      </c>
      <c r="E5" s="15">
        <v>47</v>
      </c>
      <c r="F5" s="15">
        <v>47</v>
      </c>
      <c r="G5" s="15">
        <v>47</v>
      </c>
      <c r="H5" s="15">
        <v>47</v>
      </c>
      <c r="I5" s="15">
        <f aca="true" t="shared" si="0" ref="I5:I46">D5-C5+F5-E5+H5-G5</f>
        <v>0</v>
      </c>
      <c r="J5" s="15">
        <f aca="true" t="shared" si="1" ref="J5:J46">ROUND(SUM(C5,E5,G5)/3,2)</f>
        <v>47</v>
      </c>
      <c r="K5" s="15">
        <f aca="true" t="shared" si="2" ref="K5:K46">ROUND(I5/3,2)</f>
        <v>0</v>
      </c>
      <c r="L5" s="15">
        <f aca="true" t="shared" si="3" ref="L5:L46">ROUND(SUM(D5,F5,H5)/3,2)</f>
        <v>47</v>
      </c>
      <c r="M5" s="32" t="s">
        <v>126</v>
      </c>
    </row>
    <row r="6" spans="1:13" ht="45" customHeight="1">
      <c r="A6" s="32" t="s">
        <v>17</v>
      </c>
      <c r="B6" s="33" t="s">
        <v>18</v>
      </c>
      <c r="C6" s="15">
        <f aca="true" t="shared" si="4" ref="C6:H6">C7</f>
        <v>155330</v>
      </c>
      <c r="D6" s="15">
        <f t="shared" si="4"/>
        <v>155330</v>
      </c>
      <c r="E6" s="15">
        <f t="shared" si="4"/>
        <v>124956</v>
      </c>
      <c r="F6" s="15">
        <f t="shared" si="4"/>
        <v>124956</v>
      </c>
      <c r="G6" s="15">
        <f t="shared" si="4"/>
        <v>152794</v>
      </c>
      <c r="H6" s="15">
        <f t="shared" si="4"/>
        <v>152794</v>
      </c>
      <c r="I6" s="15">
        <f t="shared" si="0"/>
        <v>0</v>
      </c>
      <c r="J6" s="15">
        <f t="shared" si="1"/>
        <v>144360</v>
      </c>
      <c r="K6" s="15">
        <f t="shared" si="2"/>
        <v>0</v>
      </c>
      <c r="L6" s="15">
        <f t="shared" si="3"/>
        <v>144360</v>
      </c>
      <c r="M6" s="32" t="s">
        <v>127</v>
      </c>
    </row>
    <row r="7" spans="1:13" ht="27" customHeight="1">
      <c r="A7" s="26" t="s">
        <v>128</v>
      </c>
      <c r="B7" s="26" t="s">
        <v>21</v>
      </c>
      <c r="C7" s="17">
        <f aca="true" t="shared" si="5" ref="C7:H7">ROUND(C8*317,2)</f>
        <v>155330</v>
      </c>
      <c r="D7" s="17">
        <f t="shared" si="5"/>
        <v>155330</v>
      </c>
      <c r="E7" s="17">
        <f>ROUND(E8*267,2)</f>
        <v>124956</v>
      </c>
      <c r="F7" s="17">
        <f>ROUND(F8*267,2)</f>
        <v>124956</v>
      </c>
      <c r="G7" s="17">
        <f t="shared" si="5"/>
        <v>152794</v>
      </c>
      <c r="H7" s="17">
        <f t="shared" si="5"/>
        <v>152794</v>
      </c>
      <c r="I7" s="17">
        <f t="shared" si="0"/>
        <v>0</v>
      </c>
      <c r="J7" s="17">
        <f t="shared" si="1"/>
        <v>144360</v>
      </c>
      <c r="K7" s="15">
        <f t="shared" si="2"/>
        <v>0</v>
      </c>
      <c r="L7" s="17">
        <f t="shared" si="3"/>
        <v>144360</v>
      </c>
      <c r="M7" s="36" t="s">
        <v>129</v>
      </c>
    </row>
    <row r="8" spans="1:13" ht="27" customHeight="1">
      <c r="A8" s="26" t="s">
        <v>130</v>
      </c>
      <c r="B8" s="26" t="s">
        <v>24</v>
      </c>
      <c r="C8" s="17">
        <v>490</v>
      </c>
      <c r="D8" s="17">
        <v>490</v>
      </c>
      <c r="E8" s="17">
        <v>468</v>
      </c>
      <c r="F8" s="17">
        <v>468</v>
      </c>
      <c r="G8" s="17">
        <v>482</v>
      </c>
      <c r="H8" s="17">
        <v>482</v>
      </c>
      <c r="I8" s="17">
        <f t="shared" si="0"/>
        <v>0</v>
      </c>
      <c r="J8" s="17">
        <f t="shared" si="1"/>
        <v>480</v>
      </c>
      <c r="K8" s="15">
        <f t="shared" si="2"/>
        <v>0</v>
      </c>
      <c r="L8" s="17">
        <f t="shared" si="3"/>
        <v>480</v>
      </c>
      <c r="M8" s="36" t="s">
        <v>25</v>
      </c>
    </row>
    <row r="9" spans="1:13" ht="27" customHeight="1">
      <c r="A9" s="26" t="s">
        <v>131</v>
      </c>
      <c r="B9" s="26" t="s">
        <v>27</v>
      </c>
      <c r="C9" s="18">
        <v>0.68</v>
      </c>
      <c r="D9" s="18">
        <v>0.68</v>
      </c>
      <c r="E9" s="18">
        <v>0.61</v>
      </c>
      <c r="F9" s="18">
        <v>0.61</v>
      </c>
      <c r="G9" s="18">
        <v>0.67</v>
      </c>
      <c r="H9" s="18">
        <v>0.67</v>
      </c>
      <c r="I9" s="17">
        <f t="shared" si="0"/>
        <v>0</v>
      </c>
      <c r="J9" s="17">
        <f t="shared" si="1"/>
        <v>0.65</v>
      </c>
      <c r="K9" s="15">
        <f t="shared" si="2"/>
        <v>0</v>
      </c>
      <c r="L9" s="17">
        <f t="shared" si="3"/>
        <v>0.65</v>
      </c>
      <c r="M9" s="26"/>
    </row>
    <row r="10" spans="1:13" ht="27" customHeight="1">
      <c r="A10" s="26" t="s">
        <v>132</v>
      </c>
      <c r="B10" s="26" t="s">
        <v>29</v>
      </c>
      <c r="C10" s="17">
        <f aca="true" t="shared" si="6" ref="C10:H10">ROUND(C7*C9,2)</f>
        <v>105624.4</v>
      </c>
      <c r="D10" s="17">
        <f t="shared" si="6"/>
        <v>105624.4</v>
      </c>
      <c r="E10" s="17">
        <f t="shared" si="6"/>
        <v>76223.16</v>
      </c>
      <c r="F10" s="17">
        <f t="shared" si="6"/>
        <v>76223.16</v>
      </c>
      <c r="G10" s="17">
        <f t="shared" si="6"/>
        <v>102371.98</v>
      </c>
      <c r="H10" s="17">
        <f t="shared" si="6"/>
        <v>102371.98</v>
      </c>
      <c r="I10" s="17">
        <f t="shared" si="0"/>
        <v>0</v>
      </c>
      <c r="J10" s="17">
        <f t="shared" si="1"/>
        <v>94739.85</v>
      </c>
      <c r="K10" s="15">
        <f t="shared" si="2"/>
        <v>0</v>
      </c>
      <c r="L10" s="17">
        <f t="shared" si="3"/>
        <v>94739.85</v>
      </c>
      <c r="M10" s="26"/>
    </row>
    <row r="11" spans="1:13" ht="27" customHeight="1">
      <c r="A11" s="32" t="s">
        <v>133</v>
      </c>
      <c r="B11" s="33" t="s">
        <v>31</v>
      </c>
      <c r="C11" s="15">
        <v>158</v>
      </c>
      <c r="D11" s="15">
        <v>158</v>
      </c>
      <c r="E11" s="15">
        <v>148</v>
      </c>
      <c r="F11" s="15">
        <v>148</v>
      </c>
      <c r="G11" s="15">
        <v>160</v>
      </c>
      <c r="H11" s="15">
        <v>160</v>
      </c>
      <c r="I11" s="15">
        <f t="shared" si="0"/>
        <v>0</v>
      </c>
      <c r="J11" s="15">
        <f t="shared" si="1"/>
        <v>155.33</v>
      </c>
      <c r="K11" s="15">
        <f t="shared" si="2"/>
        <v>0</v>
      </c>
      <c r="L11" s="15">
        <f t="shared" si="3"/>
        <v>155.33</v>
      </c>
      <c r="M11" s="32" t="s">
        <v>32</v>
      </c>
    </row>
    <row r="12" spans="1:13" ht="27" customHeight="1">
      <c r="A12" s="32" t="s">
        <v>134</v>
      </c>
      <c r="B12" s="33" t="s">
        <v>34</v>
      </c>
      <c r="C12" s="15">
        <f aca="true" t="shared" si="7" ref="C12:H12">ROUND(C6/317/C11,2)</f>
        <v>3.1</v>
      </c>
      <c r="D12" s="15">
        <f t="shared" si="7"/>
        <v>3.1</v>
      </c>
      <c r="E12" s="15">
        <f>ROUND(E6/267/E11,2)</f>
        <v>3.16</v>
      </c>
      <c r="F12" s="15">
        <f>ROUND(F6/267/F11,2)</f>
        <v>3.16</v>
      </c>
      <c r="G12" s="15">
        <f t="shared" si="7"/>
        <v>3.01</v>
      </c>
      <c r="H12" s="15">
        <f t="shared" si="7"/>
        <v>3.01</v>
      </c>
      <c r="I12" s="15">
        <f t="shared" si="0"/>
        <v>0</v>
      </c>
      <c r="J12" s="15">
        <f t="shared" si="1"/>
        <v>3.09</v>
      </c>
      <c r="K12" s="15">
        <f t="shared" si="2"/>
        <v>0</v>
      </c>
      <c r="L12" s="15">
        <f t="shared" si="3"/>
        <v>3.09</v>
      </c>
      <c r="M12" s="32" t="s">
        <v>35</v>
      </c>
    </row>
    <row r="13" spans="1:13" ht="27" customHeight="1">
      <c r="A13" s="32" t="s">
        <v>135</v>
      </c>
      <c r="B13" s="33" t="s">
        <v>37</v>
      </c>
      <c r="C13" s="19">
        <v>0.68</v>
      </c>
      <c r="D13" s="19">
        <v>0.68</v>
      </c>
      <c r="E13" s="19">
        <v>0.61</v>
      </c>
      <c r="F13" s="19">
        <v>0.6</v>
      </c>
      <c r="G13" s="19">
        <v>0.67</v>
      </c>
      <c r="H13" s="19">
        <v>0.68</v>
      </c>
      <c r="I13" s="15">
        <f t="shared" si="0"/>
        <v>0</v>
      </c>
      <c r="J13" s="19">
        <f t="shared" si="1"/>
        <v>0.65</v>
      </c>
      <c r="K13" s="15">
        <f t="shared" si="2"/>
        <v>0</v>
      </c>
      <c r="L13" s="37">
        <f t="shared" si="3"/>
        <v>0.65</v>
      </c>
      <c r="M13" s="33"/>
    </row>
    <row r="14" spans="1:13" ht="27" customHeight="1">
      <c r="A14" s="32" t="s">
        <v>38</v>
      </c>
      <c r="B14" s="33" t="s">
        <v>39</v>
      </c>
      <c r="C14" s="15">
        <f>'[2]诺宇上报（2021）'!Y15</f>
        <v>250430</v>
      </c>
      <c r="D14" s="15">
        <f>'[5]附表1-2  通江诺宇出租汽车有限公司'!$D$14</f>
        <v>250430</v>
      </c>
      <c r="E14" s="15">
        <f>'[2]诺宇上报(2020)'!Y15</f>
        <v>197580</v>
      </c>
      <c r="F14" s="15">
        <f>'[5]附表1-2  通江诺宇出租汽车有限公司'!$F$14</f>
        <v>197580</v>
      </c>
      <c r="G14" s="15">
        <f>'[2]诺宇上报 (2019)'!Y15</f>
        <v>253600</v>
      </c>
      <c r="H14" s="15">
        <f>'[5]附表1-2  通江诺宇出租汽车有限公司'!$H$14</f>
        <v>253600</v>
      </c>
      <c r="I14" s="15">
        <f t="shared" si="0"/>
        <v>0</v>
      </c>
      <c r="J14" s="15">
        <f t="shared" si="1"/>
        <v>233870</v>
      </c>
      <c r="K14" s="15">
        <f t="shared" si="2"/>
        <v>0</v>
      </c>
      <c r="L14" s="15">
        <f t="shared" si="3"/>
        <v>233870</v>
      </c>
      <c r="M14" s="33"/>
    </row>
    <row r="15" spans="1:13" ht="27" customHeight="1">
      <c r="A15" s="32" t="s">
        <v>40</v>
      </c>
      <c r="B15" s="34" t="s">
        <v>41</v>
      </c>
      <c r="C15" s="15">
        <f aca="true" t="shared" si="8" ref="C15:H15">SUM(C16:C18)</f>
        <v>16878</v>
      </c>
      <c r="D15" s="15">
        <f t="shared" si="8"/>
        <v>8480.56</v>
      </c>
      <c r="E15" s="15">
        <f t="shared" si="8"/>
        <v>13449</v>
      </c>
      <c r="F15" s="15">
        <f t="shared" si="8"/>
        <v>16878</v>
      </c>
      <c r="G15" s="15">
        <f t="shared" si="8"/>
        <v>0</v>
      </c>
      <c r="H15" s="15">
        <f t="shared" si="8"/>
        <v>16878</v>
      </c>
      <c r="I15" s="15">
        <f t="shared" si="0"/>
        <v>11909.56</v>
      </c>
      <c r="J15" s="15">
        <f t="shared" si="1"/>
        <v>10109</v>
      </c>
      <c r="K15" s="15">
        <f t="shared" si="2"/>
        <v>3969.85</v>
      </c>
      <c r="L15" s="15">
        <f t="shared" si="3"/>
        <v>14078.85</v>
      </c>
      <c r="M15" s="33"/>
    </row>
    <row r="16" spans="1:13" ht="45.75" customHeight="1">
      <c r="A16" s="26" t="s">
        <v>136</v>
      </c>
      <c r="B16" s="26" t="s">
        <v>43</v>
      </c>
      <c r="C16" s="17">
        <f>'[2]诺宇上报（2021）'!X15</f>
        <v>16878</v>
      </c>
      <c r="D16" s="17">
        <f>'[7]附表1-2  通江诺宇出租汽车有限公司'!$D$16</f>
        <v>8480.56</v>
      </c>
      <c r="E16" s="17">
        <f>'[2]诺宇上报(2020)'!X15</f>
        <v>13449</v>
      </c>
      <c r="F16" s="17">
        <f>'[2]诺宇核定(2020)'!Z15</f>
        <v>16878</v>
      </c>
      <c r="G16" s="17">
        <f>'[2]诺宇上报 (2019)'!X15</f>
        <v>0</v>
      </c>
      <c r="H16" s="17">
        <f>'[2]诺宇核定 (2019)'!Z15</f>
        <v>16878</v>
      </c>
      <c r="I16" s="17">
        <f t="shared" si="0"/>
        <v>11909.56</v>
      </c>
      <c r="J16" s="17">
        <f t="shared" si="1"/>
        <v>10109</v>
      </c>
      <c r="K16" s="17">
        <f t="shared" si="2"/>
        <v>3969.85</v>
      </c>
      <c r="L16" s="17">
        <f t="shared" si="3"/>
        <v>14078.85</v>
      </c>
      <c r="M16" s="26"/>
    </row>
    <row r="17" spans="1:13" ht="27" customHeight="1">
      <c r="A17" s="26" t="s">
        <v>137</v>
      </c>
      <c r="B17" s="26" t="s">
        <v>45</v>
      </c>
      <c r="C17" s="17"/>
      <c r="D17" s="17"/>
      <c r="E17" s="17"/>
      <c r="F17" s="17"/>
      <c r="G17" s="17"/>
      <c r="H17" s="17"/>
      <c r="I17" s="17">
        <f t="shared" si="0"/>
        <v>0</v>
      </c>
      <c r="J17" s="17">
        <f t="shared" si="1"/>
        <v>0</v>
      </c>
      <c r="K17" s="15">
        <f t="shared" si="2"/>
        <v>0</v>
      </c>
      <c r="L17" s="17">
        <f t="shared" si="3"/>
        <v>0</v>
      </c>
      <c r="M17" s="26"/>
    </row>
    <row r="18" spans="1:13" ht="27" customHeight="1">
      <c r="A18" s="26" t="s">
        <v>138</v>
      </c>
      <c r="B18" s="26" t="s">
        <v>47</v>
      </c>
      <c r="C18" s="17"/>
      <c r="D18" s="17"/>
      <c r="E18" s="17"/>
      <c r="F18" s="17"/>
      <c r="G18" s="17"/>
      <c r="H18" s="17"/>
      <c r="I18" s="17">
        <f t="shared" si="0"/>
        <v>0</v>
      </c>
      <c r="J18" s="17">
        <f t="shared" si="1"/>
        <v>0</v>
      </c>
      <c r="K18" s="15">
        <f t="shared" si="2"/>
        <v>0</v>
      </c>
      <c r="L18" s="17">
        <f t="shared" si="3"/>
        <v>0</v>
      </c>
      <c r="M18" s="26"/>
    </row>
    <row r="19" spans="1:13" ht="27" customHeight="1">
      <c r="A19" s="32" t="s">
        <v>48</v>
      </c>
      <c r="B19" s="33" t="s">
        <v>49</v>
      </c>
      <c r="C19" s="15">
        <f aca="true" t="shared" si="9" ref="C19:H19">C20+C23+C25+C26+C27+C28+C29+C35</f>
        <v>255529.53</v>
      </c>
      <c r="D19" s="15">
        <f t="shared" si="9"/>
        <v>248912.15</v>
      </c>
      <c r="E19" s="15">
        <f t="shared" si="9"/>
        <v>210034.51</v>
      </c>
      <c r="F19" s="15">
        <f t="shared" si="9"/>
        <v>208831.66999999998</v>
      </c>
      <c r="G19" s="15">
        <f t="shared" si="9"/>
        <v>238466.75</v>
      </c>
      <c r="H19" s="15">
        <f t="shared" si="9"/>
        <v>235399.05</v>
      </c>
      <c r="I19" s="15">
        <f t="shared" si="0"/>
        <v>-10887.920000000042</v>
      </c>
      <c r="J19" s="15">
        <f t="shared" si="1"/>
        <v>234676.93</v>
      </c>
      <c r="K19" s="15">
        <f t="shared" si="2"/>
        <v>-3629.31</v>
      </c>
      <c r="L19" s="15">
        <f t="shared" si="3"/>
        <v>231047.62</v>
      </c>
      <c r="M19" s="26"/>
    </row>
    <row r="20" spans="1:13" ht="27" customHeight="1">
      <c r="A20" s="26" t="s">
        <v>139</v>
      </c>
      <c r="B20" s="26" t="s">
        <v>51</v>
      </c>
      <c r="C20" s="17">
        <f aca="true" t="shared" si="10" ref="C20:H20">C21+C22</f>
        <v>88396.8</v>
      </c>
      <c r="D20" s="17">
        <f t="shared" si="10"/>
        <v>107948.8</v>
      </c>
      <c r="E20" s="17">
        <f t="shared" si="10"/>
        <v>84945.6</v>
      </c>
      <c r="F20" s="17">
        <f t="shared" si="10"/>
        <v>100323.2</v>
      </c>
      <c r="G20" s="17">
        <f t="shared" si="10"/>
        <v>93062.4</v>
      </c>
      <c r="H20" s="17">
        <f t="shared" si="10"/>
        <v>103661.6</v>
      </c>
      <c r="I20" s="17">
        <f t="shared" si="0"/>
        <v>45528.80000000002</v>
      </c>
      <c r="J20" s="17">
        <f t="shared" si="1"/>
        <v>88801.6</v>
      </c>
      <c r="K20" s="17">
        <f t="shared" si="2"/>
        <v>15176.27</v>
      </c>
      <c r="L20" s="17">
        <f t="shared" si="3"/>
        <v>103977.87</v>
      </c>
      <c r="M20" s="36" t="s">
        <v>140</v>
      </c>
    </row>
    <row r="21" spans="1:13" ht="27" customHeight="1">
      <c r="A21" s="26" t="s">
        <v>141</v>
      </c>
      <c r="B21" s="26" t="s">
        <v>54</v>
      </c>
      <c r="C21" s="17">
        <f>'[2]诺宇上报（2021）'!Q15</f>
        <v>72000</v>
      </c>
      <c r="D21" s="17">
        <f>'[2]诺宇核定（2021） '!R15</f>
        <v>89424</v>
      </c>
      <c r="E21" s="17">
        <f>'[2]诺宇上报(2020)'!Q15</f>
        <v>72000</v>
      </c>
      <c r="F21" s="17">
        <f>'[2]诺宇核定(2020)'!R15</f>
        <v>83136</v>
      </c>
      <c r="G21" s="17">
        <f>'[2]诺宇上报 (2019)'!Q15</f>
        <v>81600</v>
      </c>
      <c r="H21" s="17">
        <f>'[2]诺宇核定 (2019)'!R15</f>
        <v>85968</v>
      </c>
      <c r="I21" s="17">
        <f t="shared" si="0"/>
        <v>32928</v>
      </c>
      <c r="J21" s="17">
        <f t="shared" si="1"/>
        <v>75200</v>
      </c>
      <c r="K21" s="17">
        <f t="shared" si="2"/>
        <v>10976</v>
      </c>
      <c r="L21" s="17">
        <f t="shared" si="3"/>
        <v>86176</v>
      </c>
      <c r="M21" s="36" t="s">
        <v>55</v>
      </c>
    </row>
    <row r="22" spans="1:13" ht="27" customHeight="1">
      <c r="A22" s="26" t="s">
        <v>142</v>
      </c>
      <c r="B22" s="26" t="s">
        <v>57</v>
      </c>
      <c r="C22" s="17">
        <f>'[2]诺宇上报（2021）'!R15</f>
        <v>16396.8</v>
      </c>
      <c r="D22" s="17">
        <f>'[7]附表1-2  通江诺宇出租汽车有限公司'!$D$22</f>
        <v>18524.8</v>
      </c>
      <c r="E22" s="17">
        <f>'[2]诺宇上报(2020)'!R15</f>
        <v>12945.6</v>
      </c>
      <c r="F22" s="17">
        <f>'[2]诺宇核定(2020)'!S15+'[2]诺宇核定(2020)'!T15</f>
        <v>17187.2</v>
      </c>
      <c r="G22" s="17">
        <f>'[2]诺宇上报 (2019)'!R15</f>
        <v>11462.4</v>
      </c>
      <c r="H22" s="17">
        <f>'[2]诺宇核定 (2019)'!S15+'[2]诺宇核定 (2019)'!T15</f>
        <v>17693.6</v>
      </c>
      <c r="I22" s="17">
        <f t="shared" si="0"/>
        <v>12600.799999999997</v>
      </c>
      <c r="J22" s="17">
        <f t="shared" si="1"/>
        <v>13601.6</v>
      </c>
      <c r="K22" s="17">
        <f t="shared" si="2"/>
        <v>4200.27</v>
      </c>
      <c r="L22" s="17">
        <f t="shared" si="3"/>
        <v>17801.87</v>
      </c>
      <c r="M22" s="36" t="s">
        <v>55</v>
      </c>
    </row>
    <row r="23" spans="1:13" ht="27" customHeight="1">
      <c r="A23" s="26" t="s">
        <v>143</v>
      </c>
      <c r="B23" s="26" t="s">
        <v>59</v>
      </c>
      <c r="C23" s="17">
        <f>'[2]诺宇上报（2021）'!I15</f>
        <v>9732.33</v>
      </c>
      <c r="D23" s="17">
        <f>'[7]附表1-2  通江诺宇出租汽车有限公司'!$D$23</f>
        <v>7299.25</v>
      </c>
      <c r="E23" s="17">
        <f>'[2]诺宇上报(2020)'!I15</f>
        <v>9732.33</v>
      </c>
      <c r="F23" s="17">
        <f>'[7]附表1-2  通江诺宇出租汽车有限公司'!$F$23</f>
        <v>7299.25</v>
      </c>
      <c r="G23" s="17">
        <f>'[2]诺宇上报 (2019)'!I15</f>
        <v>9732.33</v>
      </c>
      <c r="H23" s="17">
        <f>'[7]附表1-2  通江诺宇出租汽车有限公司'!$H$23</f>
        <v>7299.25</v>
      </c>
      <c r="I23" s="17">
        <f t="shared" si="0"/>
        <v>-7299.24</v>
      </c>
      <c r="J23" s="17">
        <f t="shared" si="1"/>
        <v>9732.33</v>
      </c>
      <c r="K23" s="15">
        <f t="shared" si="2"/>
        <v>-2433.08</v>
      </c>
      <c r="L23" s="17">
        <f t="shared" si="3"/>
        <v>7299.25</v>
      </c>
      <c r="M23" s="36" t="s">
        <v>144</v>
      </c>
    </row>
    <row r="24" spans="1:13" ht="27" customHeight="1">
      <c r="A24" s="26" t="s">
        <v>145</v>
      </c>
      <c r="B24" s="26" t="s">
        <v>62</v>
      </c>
      <c r="C24" s="17">
        <v>6</v>
      </c>
      <c r="D24" s="17">
        <v>8</v>
      </c>
      <c r="E24" s="17">
        <v>6</v>
      </c>
      <c r="F24" s="17">
        <v>8</v>
      </c>
      <c r="G24" s="17">
        <v>6</v>
      </c>
      <c r="H24" s="17">
        <v>8</v>
      </c>
      <c r="I24" s="17">
        <f t="shared" si="0"/>
        <v>6</v>
      </c>
      <c r="J24" s="17">
        <f t="shared" si="1"/>
        <v>6</v>
      </c>
      <c r="K24" s="15">
        <f t="shared" si="2"/>
        <v>2</v>
      </c>
      <c r="L24" s="17">
        <f t="shared" si="3"/>
        <v>8</v>
      </c>
      <c r="M24" s="26"/>
    </row>
    <row r="25" spans="1:13" ht="27" customHeight="1">
      <c r="A25" s="26" t="s">
        <v>146</v>
      </c>
      <c r="B25" s="26" t="s">
        <v>64</v>
      </c>
      <c r="C25" s="17">
        <f>'[2]诺宇上报（2021）'!L15</f>
        <v>9595.7</v>
      </c>
      <c r="D25" s="17">
        <f>'[2]诺宇核定（2021） '!M15</f>
        <v>9595.7</v>
      </c>
      <c r="E25" s="17">
        <f>'[2]诺宇上报(2020)'!L15</f>
        <v>12789.86</v>
      </c>
      <c r="F25" s="17">
        <f>'[2]诺宇上报(2020)'!L15</f>
        <v>12789.86</v>
      </c>
      <c r="G25" s="17">
        <f>'[2]诺宇上报 (2019)'!L15</f>
        <v>12789.86</v>
      </c>
      <c r="H25" s="17">
        <f>'[2]诺宇核定 (2019)'!M15</f>
        <v>12789.86</v>
      </c>
      <c r="I25" s="17">
        <f t="shared" si="0"/>
        <v>0</v>
      </c>
      <c r="J25" s="17">
        <f t="shared" si="1"/>
        <v>11725.14</v>
      </c>
      <c r="K25" s="15">
        <f t="shared" si="2"/>
        <v>0</v>
      </c>
      <c r="L25" s="17">
        <f t="shared" si="3"/>
        <v>11725.14</v>
      </c>
      <c r="M25" s="36" t="s">
        <v>65</v>
      </c>
    </row>
    <row r="26" spans="1:13" ht="27" customHeight="1">
      <c r="A26" s="26" t="s">
        <v>147</v>
      </c>
      <c r="B26" s="26" t="s">
        <v>67</v>
      </c>
      <c r="C26" s="17">
        <f>'[2]诺宇上报（2021）'!S15</f>
        <v>122710.7</v>
      </c>
      <c r="D26" s="17">
        <f>'[7]附表1-2  通江诺宇出租汽车有限公司'!$D$26</f>
        <v>105624.4</v>
      </c>
      <c r="E26" s="17">
        <f>'[2]诺宇上报(2020)'!S15</f>
        <v>77472.72</v>
      </c>
      <c r="F26" s="17">
        <f>'[7]附表1-2  通江诺宇出租汽车有限公司'!$F$26</f>
        <v>69975.36</v>
      </c>
      <c r="G26" s="17">
        <f>'[2]诺宇上报 (2019)'!S15</f>
        <v>97788.16</v>
      </c>
      <c r="H26" s="17">
        <f>'[7]附表1-2  通江诺宇出租汽车有限公司'!$H$26</f>
        <v>93204.34</v>
      </c>
      <c r="I26" s="17">
        <f t="shared" si="0"/>
        <v>-29167.48000000001</v>
      </c>
      <c r="J26" s="17">
        <f t="shared" si="1"/>
        <v>99323.86</v>
      </c>
      <c r="K26" s="17">
        <f t="shared" si="2"/>
        <v>-9722.49</v>
      </c>
      <c r="L26" s="17">
        <f t="shared" si="3"/>
        <v>89601.37</v>
      </c>
      <c r="M26" s="36" t="s">
        <v>68</v>
      </c>
    </row>
    <row r="27" spans="1:13" ht="27.75" customHeight="1">
      <c r="A27" s="26" t="s">
        <v>148</v>
      </c>
      <c r="B27" s="26" t="s">
        <v>70</v>
      </c>
      <c r="C27" s="17">
        <f>'[2]诺宇上报（2021）'!O15</f>
        <v>15050</v>
      </c>
      <c r="D27" s="17">
        <f>'[5]附表1-2  通江诺宇出租汽车有限公司'!$D$27</f>
        <v>8400</v>
      </c>
      <c r="E27" s="17">
        <f>'[2]诺宇上报(2020)'!O15</f>
        <v>15050</v>
      </c>
      <c r="F27" s="17">
        <f>'[5]附表1-2  通江诺宇出租汽车有限公司'!$F$27</f>
        <v>8400</v>
      </c>
      <c r="G27" s="17">
        <f>'[2]诺宇上报 (2019)'!O15</f>
        <v>15050</v>
      </c>
      <c r="H27" s="17">
        <f>'[5]附表1-2  通江诺宇出租汽车有限公司'!$H$27</f>
        <v>8400</v>
      </c>
      <c r="I27" s="17">
        <f t="shared" si="0"/>
        <v>-19950</v>
      </c>
      <c r="J27" s="17">
        <f t="shared" si="1"/>
        <v>15050</v>
      </c>
      <c r="K27" s="17">
        <f t="shared" si="2"/>
        <v>-6650</v>
      </c>
      <c r="L27" s="17">
        <f t="shared" si="3"/>
        <v>8400</v>
      </c>
      <c r="M27" s="36" t="s">
        <v>149</v>
      </c>
    </row>
    <row r="28" spans="1:13" ht="27" customHeight="1">
      <c r="A28" s="26" t="s">
        <v>150</v>
      </c>
      <c r="B28" s="26" t="s">
        <v>73</v>
      </c>
      <c r="C28" s="17">
        <f>'[2]诺宇上报（2021）'!K15+'[2]诺宇上报（2021）'!N15</f>
        <v>8164</v>
      </c>
      <c r="D28" s="17">
        <f>'[2]诺宇核定（2021） '!O15+'[2]诺宇核定（2021） '!L15</f>
        <v>8164</v>
      </c>
      <c r="E28" s="17">
        <f>'[2]诺宇上报(2020)'!K15+'[2]诺宇上报(2020)'!N15</f>
        <v>8164</v>
      </c>
      <c r="F28" s="17">
        <f>'[2]诺宇核定(2020)'!O15+'[2]诺宇核定(2020)'!L15</f>
        <v>8164</v>
      </c>
      <c r="G28" s="17">
        <f>'[2]诺宇上报 (2019)'!K15+'[2]诺宇上报 (2019)'!N15</f>
        <v>8164</v>
      </c>
      <c r="H28" s="17">
        <f>'[2]诺宇核定 (2019)'!O15+'[2]诺宇核定 (2019)'!L15</f>
        <v>8164</v>
      </c>
      <c r="I28" s="17">
        <f t="shared" si="0"/>
        <v>0</v>
      </c>
      <c r="J28" s="17">
        <f t="shared" si="1"/>
        <v>8164</v>
      </c>
      <c r="K28" s="17">
        <f t="shared" si="2"/>
        <v>0</v>
      </c>
      <c r="L28" s="17">
        <f t="shared" si="3"/>
        <v>8164</v>
      </c>
      <c r="M28" s="36" t="s">
        <v>74</v>
      </c>
    </row>
    <row r="29" spans="1:13" ht="27" customHeight="1">
      <c r="A29" s="26" t="s">
        <v>151</v>
      </c>
      <c r="B29" s="26" t="s">
        <v>76</v>
      </c>
      <c r="C29" s="17">
        <f aca="true" t="shared" si="11" ref="C29:H29">SUM(C30:C34)</f>
        <v>1880</v>
      </c>
      <c r="D29" s="17">
        <f t="shared" si="11"/>
        <v>1880</v>
      </c>
      <c r="E29" s="17">
        <f t="shared" si="11"/>
        <v>1880</v>
      </c>
      <c r="F29" s="17">
        <f t="shared" si="11"/>
        <v>1880</v>
      </c>
      <c r="G29" s="17">
        <f t="shared" si="11"/>
        <v>1880</v>
      </c>
      <c r="H29" s="17">
        <f t="shared" si="11"/>
        <v>1880</v>
      </c>
      <c r="I29" s="17">
        <f t="shared" si="0"/>
        <v>0</v>
      </c>
      <c r="J29" s="17">
        <f t="shared" si="1"/>
        <v>1880</v>
      </c>
      <c r="K29" s="15">
        <f t="shared" si="2"/>
        <v>0</v>
      </c>
      <c r="L29" s="17">
        <f t="shared" si="3"/>
        <v>1880</v>
      </c>
      <c r="M29" s="36" t="s">
        <v>65</v>
      </c>
    </row>
    <row r="30" spans="1:13" ht="27" customHeight="1">
      <c r="A30" s="26" t="s">
        <v>152</v>
      </c>
      <c r="B30" s="26" t="s">
        <v>78</v>
      </c>
      <c r="C30" s="17"/>
      <c r="D30" s="17"/>
      <c r="E30" s="17"/>
      <c r="F30" s="17"/>
      <c r="G30" s="17"/>
      <c r="H30" s="17"/>
      <c r="I30" s="17">
        <f t="shared" si="0"/>
        <v>0</v>
      </c>
      <c r="J30" s="17">
        <f t="shared" si="1"/>
        <v>0</v>
      </c>
      <c r="K30" s="15">
        <f t="shared" si="2"/>
        <v>0</v>
      </c>
      <c r="L30" s="17">
        <f t="shared" si="3"/>
        <v>0</v>
      </c>
      <c r="M30" s="26"/>
    </row>
    <row r="31" spans="1:13" ht="27" customHeight="1">
      <c r="A31" s="26" t="s">
        <v>153</v>
      </c>
      <c r="B31" s="26" t="s">
        <v>80</v>
      </c>
      <c r="C31" s="17"/>
      <c r="D31" s="17"/>
      <c r="E31" s="17"/>
      <c r="F31" s="17"/>
      <c r="G31" s="17"/>
      <c r="H31" s="17"/>
      <c r="I31" s="17">
        <f t="shared" si="0"/>
        <v>0</v>
      </c>
      <c r="J31" s="17">
        <f t="shared" si="1"/>
        <v>0</v>
      </c>
      <c r="K31" s="15">
        <f t="shared" si="2"/>
        <v>0</v>
      </c>
      <c r="L31" s="17">
        <f t="shared" si="3"/>
        <v>0</v>
      </c>
      <c r="M31" s="26"/>
    </row>
    <row r="32" spans="1:13" ht="27" customHeight="1">
      <c r="A32" s="26" t="s">
        <v>154</v>
      </c>
      <c r="B32" s="26" t="s">
        <v>82</v>
      </c>
      <c r="C32" s="17">
        <f>'[2]诺宇上报（2021）'!P15</f>
        <v>1200</v>
      </c>
      <c r="D32" s="17">
        <f>'[2]诺宇核定（2021） '!Q15</f>
        <v>1200</v>
      </c>
      <c r="E32" s="17">
        <f>'[2]诺宇上报(2020)'!P15</f>
        <v>1200</v>
      </c>
      <c r="F32" s="17">
        <f>'[2]诺宇核定(2020)'!Q15</f>
        <v>1200</v>
      </c>
      <c r="G32" s="17">
        <f>'[2]诺宇上报 (2019)'!P15</f>
        <v>1200</v>
      </c>
      <c r="H32" s="17">
        <f>'[2]诺宇核定 (2019)'!Q15</f>
        <v>1200</v>
      </c>
      <c r="I32" s="17">
        <f t="shared" si="0"/>
        <v>0</v>
      </c>
      <c r="J32" s="17">
        <f t="shared" si="1"/>
        <v>1200</v>
      </c>
      <c r="K32" s="15">
        <f t="shared" si="2"/>
        <v>0</v>
      </c>
      <c r="L32" s="17">
        <f t="shared" si="3"/>
        <v>1200</v>
      </c>
      <c r="M32" s="26"/>
    </row>
    <row r="33" spans="1:13" ht="27" customHeight="1">
      <c r="A33" s="26" t="s">
        <v>155</v>
      </c>
      <c r="B33" s="26" t="s">
        <v>84</v>
      </c>
      <c r="C33" s="17">
        <f>'[2]诺宇上报（2021）'!M15</f>
        <v>680</v>
      </c>
      <c r="D33" s="17">
        <f>'[2]诺宇核定（2021） '!N15</f>
        <v>680</v>
      </c>
      <c r="E33" s="17">
        <f>'[2]诺宇上报(2020)'!M15</f>
        <v>680</v>
      </c>
      <c r="F33" s="17">
        <f>'[2]诺宇核定(2020)'!N15</f>
        <v>680</v>
      </c>
      <c r="G33" s="17">
        <f>'[2]诺宇上报 (2019)'!M15</f>
        <v>680</v>
      </c>
      <c r="H33" s="17">
        <f>'[2]诺宇核定 (2019)'!N15</f>
        <v>680</v>
      </c>
      <c r="I33" s="17">
        <f t="shared" si="0"/>
        <v>0</v>
      </c>
      <c r="J33" s="17">
        <f t="shared" si="1"/>
        <v>680</v>
      </c>
      <c r="K33" s="15">
        <f t="shared" si="2"/>
        <v>0</v>
      </c>
      <c r="L33" s="17">
        <f t="shared" si="3"/>
        <v>680</v>
      </c>
      <c r="M33" s="26"/>
    </row>
    <row r="34" spans="1:13" ht="27" customHeight="1">
      <c r="A34" s="26" t="s">
        <v>156</v>
      </c>
      <c r="B34" s="26" t="s">
        <v>86</v>
      </c>
      <c r="C34" s="17"/>
      <c r="D34" s="17"/>
      <c r="E34" s="17"/>
      <c r="F34" s="17"/>
      <c r="G34" s="17"/>
      <c r="H34" s="17"/>
      <c r="I34" s="17">
        <f t="shared" si="0"/>
        <v>0</v>
      </c>
      <c r="J34" s="17">
        <f t="shared" si="1"/>
        <v>0</v>
      </c>
      <c r="K34" s="15">
        <f t="shared" si="2"/>
        <v>0</v>
      </c>
      <c r="L34" s="17">
        <f t="shared" si="3"/>
        <v>0</v>
      </c>
      <c r="M34" s="26"/>
    </row>
    <row r="35" spans="1:13" ht="27" customHeight="1">
      <c r="A35" s="26" t="s">
        <v>157</v>
      </c>
      <c r="B35" s="26" t="s">
        <v>88</v>
      </c>
      <c r="C35" s="17"/>
      <c r="D35" s="17"/>
      <c r="E35" s="17"/>
      <c r="F35" s="17"/>
      <c r="G35" s="17"/>
      <c r="H35" s="17"/>
      <c r="I35" s="17">
        <f t="shared" si="0"/>
        <v>0</v>
      </c>
      <c r="J35" s="17">
        <f t="shared" si="1"/>
        <v>0</v>
      </c>
      <c r="K35" s="15">
        <f t="shared" si="2"/>
        <v>0</v>
      </c>
      <c r="L35" s="17">
        <f t="shared" si="3"/>
        <v>0</v>
      </c>
      <c r="M35" s="26"/>
    </row>
    <row r="36" spans="1:13" ht="27" customHeight="1">
      <c r="A36" s="32" t="s">
        <v>89</v>
      </c>
      <c r="B36" s="33" t="s">
        <v>90</v>
      </c>
      <c r="C36" s="15">
        <f aca="true" t="shared" si="12" ref="C36:H36">SUM(C37:C41)</f>
        <v>13800</v>
      </c>
      <c r="D36" s="15">
        <f t="shared" si="12"/>
        <v>15588.48</v>
      </c>
      <c r="E36" s="15">
        <f t="shared" si="12"/>
        <v>13800</v>
      </c>
      <c r="F36" s="15">
        <f t="shared" si="12"/>
        <v>15462.72</v>
      </c>
      <c r="G36" s="15">
        <f t="shared" si="12"/>
        <v>13800</v>
      </c>
      <c r="H36" s="15">
        <f t="shared" si="12"/>
        <v>15519.36</v>
      </c>
      <c r="I36" s="15">
        <f t="shared" si="0"/>
        <v>5170.559999999998</v>
      </c>
      <c r="J36" s="15">
        <f t="shared" si="1"/>
        <v>13800</v>
      </c>
      <c r="K36" s="15">
        <f t="shared" si="2"/>
        <v>1723.52</v>
      </c>
      <c r="L36" s="15">
        <f t="shared" si="3"/>
        <v>15523.52</v>
      </c>
      <c r="M36" s="32" t="s">
        <v>65</v>
      </c>
    </row>
    <row r="37" spans="1:13" ht="27" customHeight="1">
      <c r="A37" s="26" t="s">
        <v>158</v>
      </c>
      <c r="B37" s="26" t="s">
        <v>92</v>
      </c>
      <c r="C37" s="17"/>
      <c r="D37" s="17"/>
      <c r="E37" s="17"/>
      <c r="F37" s="17"/>
      <c r="G37" s="17"/>
      <c r="H37" s="17"/>
      <c r="I37" s="15">
        <f t="shared" si="0"/>
        <v>0</v>
      </c>
      <c r="J37" s="17">
        <f t="shared" si="1"/>
        <v>0</v>
      </c>
      <c r="K37" s="15">
        <f t="shared" si="2"/>
        <v>0</v>
      </c>
      <c r="L37" s="17">
        <f t="shared" si="3"/>
        <v>0</v>
      </c>
      <c r="M37" s="26"/>
    </row>
    <row r="38" spans="1:13" ht="27" customHeight="1">
      <c r="A38" s="26" t="s">
        <v>159</v>
      </c>
      <c r="B38" s="26" t="s">
        <v>94</v>
      </c>
      <c r="C38" s="17">
        <f>'[2]诺宇上报（2021）'!J15</f>
        <v>13800</v>
      </c>
      <c r="D38" s="17">
        <f>'[2]诺宇核定（2021） '!J15</f>
        <v>13800</v>
      </c>
      <c r="E38" s="17">
        <f>'[2]诺宇上报(2020)'!J15</f>
        <v>13800</v>
      </c>
      <c r="F38" s="17">
        <f>'[2]诺宇核定(2020)'!J15</f>
        <v>13800</v>
      </c>
      <c r="G38" s="17">
        <f>'[2]诺宇上报 (2019)'!J15</f>
        <v>13800</v>
      </c>
      <c r="H38" s="17">
        <f>'[2]诺宇核定 (2019)'!J15</f>
        <v>13800</v>
      </c>
      <c r="I38" s="17">
        <f t="shared" si="0"/>
        <v>0</v>
      </c>
      <c r="J38" s="17">
        <f t="shared" si="1"/>
        <v>13800</v>
      </c>
      <c r="K38" s="15">
        <f t="shared" si="2"/>
        <v>0</v>
      </c>
      <c r="L38" s="17">
        <f t="shared" si="3"/>
        <v>13800</v>
      </c>
      <c r="M38" s="36" t="s">
        <v>65</v>
      </c>
    </row>
    <row r="39" spans="1:13" ht="27" customHeight="1">
      <c r="A39" s="26" t="s">
        <v>160</v>
      </c>
      <c r="B39" s="26" t="s">
        <v>96</v>
      </c>
      <c r="C39" s="17"/>
      <c r="D39" s="17"/>
      <c r="E39" s="17"/>
      <c r="F39" s="17"/>
      <c r="G39" s="17"/>
      <c r="H39" s="17"/>
      <c r="I39" s="15">
        <f t="shared" si="0"/>
        <v>0</v>
      </c>
      <c r="J39" s="17">
        <f t="shared" si="1"/>
        <v>0</v>
      </c>
      <c r="K39" s="15">
        <f t="shared" si="2"/>
        <v>0</v>
      </c>
      <c r="L39" s="17">
        <f t="shared" si="3"/>
        <v>0</v>
      </c>
      <c r="M39" s="26"/>
    </row>
    <row r="40" spans="1:13" ht="27" customHeight="1">
      <c r="A40" s="26" t="s">
        <v>161</v>
      </c>
      <c r="B40" s="26" t="s">
        <v>98</v>
      </c>
      <c r="C40" s="17"/>
      <c r="D40" s="17">
        <f>'[2]诺宇核定（2021） '!K15</f>
        <v>1788.48</v>
      </c>
      <c r="E40" s="17"/>
      <c r="F40" s="17">
        <f>'[2]诺宇核定(2020)'!K15</f>
        <v>1662.72</v>
      </c>
      <c r="G40" s="17"/>
      <c r="H40" s="17">
        <f>'[2]诺宇核定 (2019)'!K15</f>
        <v>1719.36</v>
      </c>
      <c r="I40" s="15">
        <f t="shared" si="0"/>
        <v>5170.5599999999995</v>
      </c>
      <c r="J40" s="17">
        <f t="shared" si="1"/>
        <v>0</v>
      </c>
      <c r="K40" s="17">
        <f t="shared" si="2"/>
        <v>1723.52</v>
      </c>
      <c r="L40" s="17">
        <f t="shared" si="3"/>
        <v>1723.52</v>
      </c>
      <c r="M40" s="26"/>
    </row>
    <row r="41" spans="1:13" ht="27" customHeight="1">
      <c r="A41" s="26" t="s">
        <v>162</v>
      </c>
      <c r="B41" s="26" t="s">
        <v>100</v>
      </c>
      <c r="C41" s="17"/>
      <c r="D41" s="17"/>
      <c r="E41" s="17"/>
      <c r="F41" s="17"/>
      <c r="G41" s="17"/>
      <c r="H41" s="17"/>
      <c r="I41" s="15">
        <f t="shared" si="0"/>
        <v>0</v>
      </c>
      <c r="J41" s="17">
        <f t="shared" si="1"/>
        <v>0</v>
      </c>
      <c r="K41" s="15">
        <f t="shared" si="2"/>
        <v>0</v>
      </c>
      <c r="L41" s="17">
        <f t="shared" si="3"/>
        <v>0</v>
      </c>
      <c r="M41" s="26"/>
    </row>
    <row r="42" spans="1:13" ht="27" customHeight="1">
      <c r="A42" s="32" t="s">
        <v>101</v>
      </c>
      <c r="B42" s="33" t="s">
        <v>102</v>
      </c>
      <c r="C42" s="17"/>
      <c r="D42" s="17"/>
      <c r="E42" s="17"/>
      <c r="F42" s="17"/>
      <c r="G42" s="17"/>
      <c r="H42" s="17"/>
      <c r="I42" s="15">
        <f t="shared" si="0"/>
        <v>0</v>
      </c>
      <c r="J42" s="17">
        <f t="shared" si="1"/>
        <v>0</v>
      </c>
      <c r="K42" s="15">
        <f t="shared" si="2"/>
        <v>0</v>
      </c>
      <c r="L42" s="17">
        <f t="shared" si="3"/>
        <v>0</v>
      </c>
      <c r="M42" s="33"/>
    </row>
    <row r="43" spans="1:13" ht="27" customHeight="1">
      <c r="A43" s="32" t="s">
        <v>103</v>
      </c>
      <c r="B43" s="35" t="s">
        <v>104</v>
      </c>
      <c r="C43" s="15">
        <f aca="true" t="shared" si="13" ref="C43:H43">ROUND((C19+C36+C42),2)</f>
        <v>269329.53</v>
      </c>
      <c r="D43" s="15">
        <f t="shared" si="13"/>
        <v>264500.63</v>
      </c>
      <c r="E43" s="15">
        <f t="shared" si="13"/>
        <v>223834.51</v>
      </c>
      <c r="F43" s="15">
        <f t="shared" si="13"/>
        <v>224294.39</v>
      </c>
      <c r="G43" s="15">
        <f t="shared" si="13"/>
        <v>252266.75</v>
      </c>
      <c r="H43" s="15">
        <f t="shared" si="13"/>
        <v>250918.41</v>
      </c>
      <c r="I43" s="15">
        <f t="shared" si="0"/>
        <v>-5717.360000000015</v>
      </c>
      <c r="J43" s="15">
        <f t="shared" si="1"/>
        <v>248476.93</v>
      </c>
      <c r="K43" s="15">
        <f t="shared" si="2"/>
        <v>-1905.79</v>
      </c>
      <c r="L43" s="15">
        <f t="shared" si="3"/>
        <v>246571.14</v>
      </c>
      <c r="M43" s="32" t="s">
        <v>163</v>
      </c>
    </row>
    <row r="44" spans="1:13" ht="27" customHeight="1">
      <c r="A44" s="14" t="s">
        <v>106</v>
      </c>
      <c r="B44" s="33" t="s">
        <v>107</v>
      </c>
      <c r="C44" s="15">
        <f aca="true" t="shared" si="14" ref="C44:H44">C43-C15</f>
        <v>252451.53000000003</v>
      </c>
      <c r="D44" s="15">
        <f t="shared" si="14"/>
        <v>256020.07</v>
      </c>
      <c r="E44" s="15">
        <f t="shared" si="14"/>
        <v>210385.51</v>
      </c>
      <c r="F44" s="15">
        <f t="shared" si="14"/>
        <v>207416.39</v>
      </c>
      <c r="G44" s="15">
        <f t="shared" si="14"/>
        <v>252266.75</v>
      </c>
      <c r="H44" s="15">
        <f t="shared" si="14"/>
        <v>234040.41</v>
      </c>
      <c r="I44" s="15">
        <f t="shared" si="0"/>
        <v>-17626.920000000013</v>
      </c>
      <c r="J44" s="15">
        <f t="shared" si="1"/>
        <v>238367.93</v>
      </c>
      <c r="K44" s="15">
        <f t="shared" si="2"/>
        <v>-5875.64</v>
      </c>
      <c r="L44" s="15">
        <f t="shared" si="3"/>
        <v>232492.29</v>
      </c>
      <c r="M44" s="33"/>
    </row>
    <row r="45" spans="1:13" ht="27" customHeight="1">
      <c r="A45" s="32" t="s">
        <v>164</v>
      </c>
      <c r="B45" s="33" t="s">
        <v>109</v>
      </c>
      <c r="C45" s="15">
        <f aca="true" t="shared" si="15" ref="C45:H45">ROUND(C44/C6,2)</f>
        <v>1.63</v>
      </c>
      <c r="D45" s="15">
        <f t="shared" si="15"/>
        <v>1.65</v>
      </c>
      <c r="E45" s="15">
        <f t="shared" si="15"/>
        <v>1.68</v>
      </c>
      <c r="F45" s="15">
        <f t="shared" si="15"/>
        <v>1.66</v>
      </c>
      <c r="G45" s="15">
        <f t="shared" si="15"/>
        <v>1.65</v>
      </c>
      <c r="H45" s="15">
        <f t="shared" si="15"/>
        <v>1.53</v>
      </c>
      <c r="I45" s="15">
        <f t="shared" si="0"/>
        <v>-0.11999999999999988</v>
      </c>
      <c r="J45" s="15">
        <f t="shared" si="1"/>
        <v>1.65</v>
      </c>
      <c r="K45" s="15">
        <f t="shared" si="2"/>
        <v>-0.04</v>
      </c>
      <c r="L45" s="15">
        <f t="shared" si="3"/>
        <v>1.61</v>
      </c>
      <c r="M45" s="32" t="s">
        <v>165</v>
      </c>
    </row>
    <row r="46" spans="1:13" ht="27" customHeight="1">
      <c r="A46" s="32" t="s">
        <v>166</v>
      </c>
      <c r="B46" s="33" t="s">
        <v>112</v>
      </c>
      <c r="C46" s="15">
        <f aca="true" t="shared" si="16" ref="C46:H46">ROUND(C45*C12,2)</f>
        <v>5.05</v>
      </c>
      <c r="D46" s="15">
        <f t="shared" si="16"/>
        <v>5.12</v>
      </c>
      <c r="E46" s="15">
        <f t="shared" si="16"/>
        <v>5.31</v>
      </c>
      <c r="F46" s="15">
        <f t="shared" si="16"/>
        <v>5.25</v>
      </c>
      <c r="G46" s="15">
        <f t="shared" si="16"/>
        <v>4.97</v>
      </c>
      <c r="H46" s="15">
        <f t="shared" si="16"/>
        <v>4.61</v>
      </c>
      <c r="I46" s="15">
        <f t="shared" si="0"/>
        <v>-0.34999999999999876</v>
      </c>
      <c r="J46" s="15">
        <f t="shared" si="1"/>
        <v>5.11</v>
      </c>
      <c r="K46" s="15">
        <f t="shared" si="2"/>
        <v>-0.12</v>
      </c>
      <c r="L46" s="15">
        <f t="shared" si="3"/>
        <v>4.99</v>
      </c>
      <c r="M46" s="32" t="s">
        <v>113</v>
      </c>
    </row>
  </sheetData>
  <sheetProtection/>
  <mergeCells count="7">
    <mergeCell ref="A2:M2"/>
    <mergeCell ref="C3:D3"/>
    <mergeCell ref="E3:F3"/>
    <mergeCell ref="G3:H3"/>
    <mergeCell ref="A3:A4"/>
    <mergeCell ref="B3:B4"/>
    <mergeCell ref="M3:M4"/>
  </mergeCells>
  <printOptions/>
  <pageMargins left="0.7513888888888889" right="0.7513888888888889" top="0.5902777777777778" bottom="1" header="0.5" footer="0.5"/>
  <pageSetup fitToHeight="0" fitToWidth="1" horizontalDpi="600" verticalDpi="600" orientation="landscape" paperSize="9" scale="64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Zeros="0" tabSelected="1" view="pageBreakPreview" zoomScaleSheetLayoutView="100" workbookViewId="0" topLeftCell="A1">
      <selection activeCell="B3" sqref="B3:B4"/>
    </sheetView>
  </sheetViews>
  <sheetFormatPr defaultColWidth="9.00390625" defaultRowHeight="14.25"/>
  <cols>
    <col min="1" max="1" width="30.875" style="2" customWidth="1"/>
    <col min="2" max="2" width="15.00390625" style="2" customWidth="1"/>
    <col min="3" max="8" width="9.375" style="2" customWidth="1"/>
    <col min="9" max="9" width="15.25390625" style="2" customWidth="1"/>
    <col min="10" max="10" width="12.875" style="2" customWidth="1"/>
    <col min="11" max="11" width="15.00390625" style="2" customWidth="1"/>
    <col min="12" max="12" width="12.875" style="2" customWidth="1"/>
    <col min="13" max="13" width="32.375" style="2" customWidth="1"/>
    <col min="14" max="16384" width="9.00390625" style="2" customWidth="1"/>
  </cols>
  <sheetData>
    <row r="1" spans="1:13" ht="20.25">
      <c r="A1" s="3" t="s">
        <v>167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0.5" customHeight="1">
      <c r="A2" s="6" t="s">
        <v>168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4" customHeight="1">
      <c r="A3" s="7" t="s">
        <v>2</v>
      </c>
      <c r="B3" s="7" t="s">
        <v>3</v>
      </c>
      <c r="C3" s="8" t="s">
        <v>117</v>
      </c>
      <c r="D3" s="9"/>
      <c r="E3" s="8" t="s">
        <v>118</v>
      </c>
      <c r="F3" s="9"/>
      <c r="G3" s="10" t="s">
        <v>119</v>
      </c>
      <c r="H3" s="10"/>
      <c r="I3" s="22" t="s">
        <v>120</v>
      </c>
      <c r="J3" s="22" t="s">
        <v>120</v>
      </c>
      <c r="K3" s="22" t="s">
        <v>120</v>
      </c>
      <c r="L3" s="22" t="s">
        <v>120</v>
      </c>
      <c r="M3" s="7" t="s">
        <v>8</v>
      </c>
    </row>
    <row r="4" spans="1:13" s="1" customFormat="1" ht="24" customHeight="1">
      <c r="A4" s="11"/>
      <c r="B4" s="11"/>
      <c r="C4" s="12" t="s">
        <v>9</v>
      </c>
      <c r="D4" s="12" t="s">
        <v>10</v>
      </c>
      <c r="E4" s="12" t="s">
        <v>9</v>
      </c>
      <c r="F4" s="12" t="s">
        <v>10</v>
      </c>
      <c r="G4" s="13" t="s">
        <v>9</v>
      </c>
      <c r="H4" s="13" t="s">
        <v>10</v>
      </c>
      <c r="I4" s="23" t="s">
        <v>11</v>
      </c>
      <c r="J4" s="23" t="s">
        <v>12</v>
      </c>
      <c r="K4" s="24" t="s">
        <v>13</v>
      </c>
      <c r="L4" s="23" t="s">
        <v>121</v>
      </c>
      <c r="M4" s="25"/>
    </row>
    <row r="5" spans="1:13" ht="36.75" customHeight="1">
      <c r="A5" s="14" t="s">
        <v>15</v>
      </c>
      <c r="B5" s="14" t="s">
        <v>16</v>
      </c>
      <c r="C5" s="15">
        <v>57</v>
      </c>
      <c r="D5" s="15">
        <v>57</v>
      </c>
      <c r="E5" s="15">
        <v>57</v>
      </c>
      <c r="F5" s="15">
        <v>57</v>
      </c>
      <c r="G5" s="15">
        <v>57</v>
      </c>
      <c r="H5" s="15">
        <v>57</v>
      </c>
      <c r="I5" s="15">
        <f aca="true" t="shared" si="0" ref="I5:I46">D5-C5+F5-E5+H5-G5</f>
        <v>0</v>
      </c>
      <c r="J5" s="15">
        <f aca="true" t="shared" si="1" ref="J5:J46">ROUND(SUM(C5,E5,G5)/3,2)</f>
        <v>57</v>
      </c>
      <c r="K5" s="15">
        <f>ROUND(I5/3,2)</f>
        <v>0</v>
      </c>
      <c r="L5" s="15">
        <f>ROUND(SUM(D5,F5,H5)/3,2)</f>
        <v>57</v>
      </c>
      <c r="M5" s="14" t="s">
        <v>169</v>
      </c>
    </row>
    <row r="6" spans="1:13" ht="45" customHeight="1">
      <c r="A6" s="14" t="s">
        <v>17</v>
      </c>
      <c r="B6" s="14" t="s">
        <v>18</v>
      </c>
      <c r="C6" s="15">
        <f aca="true" t="shared" si="2" ref="C6:H6">C7</f>
        <v>152794</v>
      </c>
      <c r="D6" s="15">
        <f t="shared" si="2"/>
        <v>152794</v>
      </c>
      <c r="E6" s="15">
        <f t="shared" si="2"/>
        <v>125223</v>
      </c>
      <c r="F6" s="15">
        <f t="shared" si="2"/>
        <v>125223</v>
      </c>
      <c r="G6" s="15">
        <f t="shared" si="2"/>
        <v>152160</v>
      </c>
      <c r="H6" s="15">
        <f t="shared" si="2"/>
        <v>152160</v>
      </c>
      <c r="I6" s="15">
        <f t="shared" si="0"/>
        <v>0</v>
      </c>
      <c r="J6" s="15">
        <f t="shared" si="1"/>
        <v>143392.33</v>
      </c>
      <c r="K6" s="15">
        <f aca="true" t="shared" si="3" ref="K6:K46">ROUND(I6/3,2)</f>
        <v>0</v>
      </c>
      <c r="L6" s="15">
        <f aca="true" t="shared" si="4" ref="L5:L46">ROUND(SUM(D6,F6,H6)/3,2)</f>
        <v>143392.33</v>
      </c>
      <c r="M6" s="14" t="s">
        <v>19</v>
      </c>
    </row>
    <row r="7" spans="1:13" ht="27" customHeight="1">
      <c r="A7" s="16" t="s">
        <v>20</v>
      </c>
      <c r="B7" s="16" t="s">
        <v>21</v>
      </c>
      <c r="C7" s="17">
        <f aca="true" t="shared" si="5" ref="C7:H7">ROUND(C8*317,2)</f>
        <v>152794</v>
      </c>
      <c r="D7" s="17">
        <f t="shared" si="5"/>
        <v>152794</v>
      </c>
      <c r="E7" s="17">
        <f>ROUND(E8*267,2)</f>
        <v>125223</v>
      </c>
      <c r="F7" s="17">
        <f>ROUND(F8*267,2)</f>
        <v>125223</v>
      </c>
      <c r="G7" s="17">
        <f t="shared" si="5"/>
        <v>152160</v>
      </c>
      <c r="H7" s="17">
        <f t="shared" si="5"/>
        <v>152160</v>
      </c>
      <c r="I7" s="17">
        <f t="shared" si="0"/>
        <v>0</v>
      </c>
      <c r="J7" s="17">
        <f t="shared" si="1"/>
        <v>143392.33</v>
      </c>
      <c r="K7" s="15">
        <f t="shared" si="3"/>
        <v>0</v>
      </c>
      <c r="L7" s="17">
        <f t="shared" si="4"/>
        <v>143392.33</v>
      </c>
      <c r="M7" s="16" t="s">
        <v>22</v>
      </c>
    </row>
    <row r="8" spans="1:13" ht="27" customHeight="1">
      <c r="A8" s="16" t="s">
        <v>23</v>
      </c>
      <c r="B8" s="16" t="s">
        <v>24</v>
      </c>
      <c r="C8" s="17">
        <v>482</v>
      </c>
      <c r="D8" s="17">
        <v>482</v>
      </c>
      <c r="E8" s="17">
        <v>469</v>
      </c>
      <c r="F8" s="17">
        <v>469</v>
      </c>
      <c r="G8" s="17">
        <v>480</v>
      </c>
      <c r="H8" s="17">
        <v>480</v>
      </c>
      <c r="I8" s="17">
        <f t="shared" si="0"/>
        <v>0</v>
      </c>
      <c r="J8" s="17">
        <f t="shared" si="1"/>
        <v>477</v>
      </c>
      <c r="K8" s="15">
        <f t="shared" si="3"/>
        <v>0</v>
      </c>
      <c r="L8" s="17">
        <f t="shared" si="4"/>
        <v>477</v>
      </c>
      <c r="M8" s="16" t="s">
        <v>25</v>
      </c>
    </row>
    <row r="9" spans="1:13" ht="27" customHeight="1">
      <c r="A9" s="16" t="s">
        <v>26</v>
      </c>
      <c r="B9" s="16" t="s">
        <v>27</v>
      </c>
      <c r="C9" s="18">
        <v>0.69</v>
      </c>
      <c r="D9" s="18">
        <v>0.69</v>
      </c>
      <c r="E9" s="18">
        <v>0.6</v>
      </c>
      <c r="F9" s="18">
        <v>0.6</v>
      </c>
      <c r="G9" s="18">
        <v>0.68</v>
      </c>
      <c r="H9" s="18">
        <v>0.68</v>
      </c>
      <c r="I9" s="17">
        <f t="shared" si="0"/>
        <v>0</v>
      </c>
      <c r="J9" s="17">
        <f t="shared" si="1"/>
        <v>0.66</v>
      </c>
      <c r="K9" s="15">
        <f t="shared" si="3"/>
        <v>0</v>
      </c>
      <c r="L9" s="17">
        <f t="shared" si="4"/>
        <v>0.66</v>
      </c>
      <c r="M9" s="16"/>
    </row>
    <row r="10" spans="1:13" ht="27" customHeight="1">
      <c r="A10" s="16" t="s">
        <v>28</v>
      </c>
      <c r="B10" s="16" t="s">
        <v>29</v>
      </c>
      <c r="C10" s="17">
        <f aca="true" t="shared" si="6" ref="C10:H10">ROUND(C7*C9,2)</f>
        <v>105427.86</v>
      </c>
      <c r="D10" s="17">
        <f t="shared" si="6"/>
        <v>105427.86</v>
      </c>
      <c r="E10" s="17">
        <f t="shared" si="6"/>
        <v>75133.8</v>
      </c>
      <c r="F10" s="17">
        <f t="shared" si="6"/>
        <v>75133.8</v>
      </c>
      <c r="G10" s="17">
        <f t="shared" si="6"/>
        <v>103468.8</v>
      </c>
      <c r="H10" s="17">
        <f t="shared" si="6"/>
        <v>103468.8</v>
      </c>
      <c r="I10" s="17">
        <f t="shared" si="0"/>
        <v>0</v>
      </c>
      <c r="J10" s="17">
        <f t="shared" si="1"/>
        <v>94676.82</v>
      </c>
      <c r="K10" s="15">
        <f t="shared" si="3"/>
        <v>0</v>
      </c>
      <c r="L10" s="17">
        <f t="shared" si="4"/>
        <v>94676.82</v>
      </c>
      <c r="M10" s="16"/>
    </row>
    <row r="11" spans="1:13" ht="27" customHeight="1">
      <c r="A11" s="14" t="s">
        <v>30</v>
      </c>
      <c r="B11" s="14" t="s">
        <v>31</v>
      </c>
      <c r="C11" s="15">
        <v>150</v>
      </c>
      <c r="D11" s="15">
        <v>150</v>
      </c>
      <c r="E11" s="15">
        <v>146</v>
      </c>
      <c r="F11" s="15">
        <v>146</v>
      </c>
      <c r="G11" s="15">
        <v>158</v>
      </c>
      <c r="H11" s="15">
        <v>158</v>
      </c>
      <c r="I11" s="15">
        <f t="shared" si="0"/>
        <v>0</v>
      </c>
      <c r="J11" s="15">
        <f t="shared" si="1"/>
        <v>151.33</v>
      </c>
      <c r="K11" s="15">
        <f t="shared" si="3"/>
        <v>0</v>
      </c>
      <c r="L11" s="15">
        <f t="shared" si="4"/>
        <v>151.33</v>
      </c>
      <c r="M11" s="14" t="s">
        <v>32</v>
      </c>
    </row>
    <row r="12" spans="1:13" ht="27" customHeight="1">
      <c r="A12" s="14" t="s">
        <v>33</v>
      </c>
      <c r="B12" s="14" t="s">
        <v>34</v>
      </c>
      <c r="C12" s="15">
        <f aca="true" t="shared" si="7" ref="C12:H12">ROUND(C6/317/C11,2)</f>
        <v>3.21</v>
      </c>
      <c r="D12" s="15">
        <f t="shared" si="7"/>
        <v>3.21</v>
      </c>
      <c r="E12" s="15">
        <f>ROUND(E6/267/E11,2)</f>
        <v>3.21</v>
      </c>
      <c r="F12" s="15">
        <f>ROUND(F6/267/F11,2)</f>
        <v>3.21</v>
      </c>
      <c r="G12" s="15">
        <f t="shared" si="7"/>
        <v>3.04</v>
      </c>
      <c r="H12" s="15">
        <f t="shared" si="7"/>
        <v>3.04</v>
      </c>
      <c r="I12" s="15">
        <f t="shared" si="0"/>
        <v>0</v>
      </c>
      <c r="J12" s="15">
        <f t="shared" si="1"/>
        <v>3.15</v>
      </c>
      <c r="K12" s="15">
        <f t="shared" si="3"/>
        <v>0</v>
      </c>
      <c r="L12" s="15">
        <f t="shared" si="4"/>
        <v>3.15</v>
      </c>
      <c r="M12" s="14" t="s">
        <v>35</v>
      </c>
    </row>
    <row r="13" spans="1:13" ht="27" customHeight="1">
      <c r="A13" s="14" t="s">
        <v>36</v>
      </c>
      <c r="B13" s="14" t="s">
        <v>37</v>
      </c>
      <c r="C13" s="19">
        <v>0.69</v>
      </c>
      <c r="D13" s="19">
        <v>0.69</v>
      </c>
      <c r="E13" s="19">
        <v>0.6</v>
      </c>
      <c r="F13" s="19">
        <v>0.6</v>
      </c>
      <c r="G13" s="19">
        <v>0.68</v>
      </c>
      <c r="H13" s="19">
        <v>0.68</v>
      </c>
      <c r="I13" s="15">
        <f t="shared" si="0"/>
        <v>0</v>
      </c>
      <c r="J13" s="15">
        <f t="shared" si="1"/>
        <v>0.66</v>
      </c>
      <c r="K13" s="15">
        <f t="shared" si="3"/>
        <v>0</v>
      </c>
      <c r="L13" s="15">
        <f t="shared" si="4"/>
        <v>0.66</v>
      </c>
      <c r="M13" s="14"/>
    </row>
    <row r="14" spans="1:13" ht="27" customHeight="1">
      <c r="A14" s="14" t="s">
        <v>38</v>
      </c>
      <c r="B14" s="14" t="s">
        <v>39</v>
      </c>
      <c r="C14" s="15">
        <f>'[3]金麒麟上报（2021）'!Y17</f>
        <v>237750</v>
      </c>
      <c r="D14" s="15">
        <f>'[3]金麒麟核定（2021）'!AA17</f>
        <v>237750</v>
      </c>
      <c r="E14" s="15">
        <f>'[3]金麒麟上报（2020）'!Y16</f>
        <v>194910</v>
      </c>
      <c r="F14" s="15">
        <f>'[3]金麒麟核定（2020）'!AA16</f>
        <v>194910</v>
      </c>
      <c r="G14" s="15">
        <f>'[3]金麒麟上报（2019） '!Y16</f>
        <v>250430</v>
      </c>
      <c r="H14" s="15">
        <f>'[3]金麒麟核定（2019）'!AA16</f>
        <v>250430</v>
      </c>
      <c r="I14" s="15">
        <f t="shared" si="0"/>
        <v>0</v>
      </c>
      <c r="J14" s="15">
        <f t="shared" si="1"/>
        <v>227696.67</v>
      </c>
      <c r="K14" s="15">
        <f t="shared" si="3"/>
        <v>0</v>
      </c>
      <c r="L14" s="15">
        <f t="shared" si="4"/>
        <v>227696.67</v>
      </c>
      <c r="M14" s="14"/>
    </row>
    <row r="15" spans="1:13" ht="27" customHeight="1">
      <c r="A15" s="14" t="s">
        <v>40</v>
      </c>
      <c r="B15" s="20" t="s">
        <v>41</v>
      </c>
      <c r="C15" s="15">
        <f aca="true" t="shared" si="8" ref="C15:H15">SUM(C16:C18)</f>
        <v>16878</v>
      </c>
      <c r="D15" s="15">
        <f t="shared" si="8"/>
        <v>2762.61</v>
      </c>
      <c r="E15" s="15">
        <f t="shared" si="8"/>
        <v>13449</v>
      </c>
      <c r="F15" s="15">
        <f t="shared" si="8"/>
        <v>16878</v>
      </c>
      <c r="G15" s="15">
        <f t="shared" si="8"/>
        <v>0</v>
      </c>
      <c r="H15" s="15">
        <f t="shared" si="8"/>
        <v>16878</v>
      </c>
      <c r="I15" s="15">
        <f t="shared" si="0"/>
        <v>6191.610000000001</v>
      </c>
      <c r="J15" s="15">
        <f t="shared" si="1"/>
        <v>10109</v>
      </c>
      <c r="K15" s="15">
        <f t="shared" si="3"/>
        <v>2063.87</v>
      </c>
      <c r="L15" s="15">
        <f t="shared" si="4"/>
        <v>12172.87</v>
      </c>
      <c r="M15" s="14"/>
    </row>
    <row r="16" spans="1:13" ht="37.5" customHeight="1">
      <c r="A16" s="16" t="s">
        <v>42</v>
      </c>
      <c r="B16" s="16" t="s">
        <v>43</v>
      </c>
      <c r="C16" s="17">
        <f>'[3]金麒麟上报（2021）'!X17</f>
        <v>16878</v>
      </c>
      <c r="D16" s="17">
        <f>'[8]附表1-3  通江县金麒麟出租汽车有限责任公司'!$D$16</f>
        <v>2762.61</v>
      </c>
      <c r="E16" s="17">
        <f>'[3]金麒麟上报（2020）'!X16</f>
        <v>13449</v>
      </c>
      <c r="F16" s="17">
        <f>'[3]金麒麟核定（2020）'!Z16</f>
        <v>16878</v>
      </c>
      <c r="G16" s="17">
        <f>'[3]金麒麟上报（2019） '!X16</f>
        <v>0</v>
      </c>
      <c r="H16" s="17">
        <f>'[3]金麒麟核定（2019）'!Z16</f>
        <v>16878</v>
      </c>
      <c r="I16" s="17">
        <f t="shared" si="0"/>
        <v>6191.610000000001</v>
      </c>
      <c r="J16" s="17">
        <f t="shared" si="1"/>
        <v>10109</v>
      </c>
      <c r="K16" s="17">
        <f t="shared" si="3"/>
        <v>2063.87</v>
      </c>
      <c r="L16" s="17">
        <f t="shared" si="4"/>
        <v>12172.87</v>
      </c>
      <c r="M16" s="26"/>
    </row>
    <row r="17" spans="1:13" ht="27" customHeight="1">
      <c r="A17" s="16" t="s">
        <v>44</v>
      </c>
      <c r="B17" s="16" t="s">
        <v>45</v>
      </c>
      <c r="C17" s="17"/>
      <c r="D17" s="17"/>
      <c r="E17" s="17"/>
      <c r="F17" s="17"/>
      <c r="G17" s="17"/>
      <c r="H17" s="17"/>
      <c r="I17" s="17">
        <f t="shared" si="0"/>
        <v>0</v>
      </c>
      <c r="J17" s="17">
        <f t="shared" si="1"/>
        <v>0</v>
      </c>
      <c r="K17" s="15">
        <f t="shared" si="3"/>
        <v>0</v>
      </c>
      <c r="L17" s="17">
        <f t="shared" si="4"/>
        <v>0</v>
      </c>
      <c r="M17" s="16"/>
    </row>
    <row r="18" spans="1:13" ht="27" customHeight="1">
      <c r="A18" s="16" t="s">
        <v>46</v>
      </c>
      <c r="B18" s="16" t="s">
        <v>47</v>
      </c>
      <c r="C18" s="17"/>
      <c r="D18" s="17"/>
      <c r="E18" s="17"/>
      <c r="F18" s="17"/>
      <c r="G18" s="17"/>
      <c r="H18" s="17"/>
      <c r="I18" s="17">
        <f t="shared" si="0"/>
        <v>0</v>
      </c>
      <c r="J18" s="17">
        <f t="shared" si="1"/>
        <v>0</v>
      </c>
      <c r="K18" s="15">
        <f t="shared" si="3"/>
        <v>0</v>
      </c>
      <c r="L18" s="17">
        <f t="shared" si="4"/>
        <v>0</v>
      </c>
      <c r="M18" s="16"/>
    </row>
    <row r="19" spans="1:13" ht="27" customHeight="1">
      <c r="A19" s="14" t="s">
        <v>48</v>
      </c>
      <c r="B19" s="14" t="s">
        <v>49</v>
      </c>
      <c r="C19" s="15">
        <f aca="true" t="shared" si="9" ref="C19:H19">C20+C23+C25+C26+C27+C28+C29+C35</f>
        <v>247055.61</v>
      </c>
      <c r="D19" s="15">
        <f t="shared" si="9"/>
        <v>228355.63</v>
      </c>
      <c r="E19" s="15">
        <f t="shared" si="9"/>
        <v>207951.54</v>
      </c>
      <c r="F19" s="15">
        <f t="shared" si="9"/>
        <v>213780.77</v>
      </c>
      <c r="G19" s="15">
        <f t="shared" si="9"/>
        <v>240632.35</v>
      </c>
      <c r="H19" s="15">
        <f t="shared" si="9"/>
        <v>242501.12999999998</v>
      </c>
      <c r="I19" s="15">
        <f t="shared" si="0"/>
        <v>-11001.97000000003</v>
      </c>
      <c r="J19" s="15">
        <f t="shared" si="1"/>
        <v>231879.83</v>
      </c>
      <c r="K19" s="15">
        <f t="shared" si="3"/>
        <v>-3667.32</v>
      </c>
      <c r="L19" s="15">
        <f t="shared" si="4"/>
        <v>228212.51</v>
      </c>
      <c r="M19" s="16"/>
    </row>
    <row r="20" spans="1:13" ht="33.75" customHeight="1">
      <c r="A20" s="16" t="s">
        <v>50</v>
      </c>
      <c r="B20" s="16" t="s">
        <v>51</v>
      </c>
      <c r="C20" s="17">
        <f aca="true" t="shared" si="10" ref="C20:H20">C21+C22</f>
        <v>90796.8</v>
      </c>
      <c r="D20" s="17">
        <f t="shared" si="10"/>
        <v>107948.8</v>
      </c>
      <c r="E20" s="17">
        <f t="shared" si="10"/>
        <v>84945.6</v>
      </c>
      <c r="F20" s="17">
        <f t="shared" si="10"/>
        <v>100323.2</v>
      </c>
      <c r="G20" s="17">
        <f t="shared" si="10"/>
        <v>95462.4</v>
      </c>
      <c r="H20" s="17">
        <f t="shared" si="10"/>
        <v>103661.6</v>
      </c>
      <c r="I20" s="17">
        <f t="shared" si="0"/>
        <v>40728.80000000002</v>
      </c>
      <c r="J20" s="17">
        <f t="shared" si="1"/>
        <v>90401.6</v>
      </c>
      <c r="K20" s="17">
        <f t="shared" si="3"/>
        <v>13576.27</v>
      </c>
      <c r="L20" s="17">
        <f t="shared" si="4"/>
        <v>103977.87</v>
      </c>
      <c r="M20" s="16" t="s">
        <v>170</v>
      </c>
    </row>
    <row r="21" spans="1:13" ht="27" customHeight="1">
      <c r="A21" s="16" t="s">
        <v>53</v>
      </c>
      <c r="B21" s="16" t="s">
        <v>54</v>
      </c>
      <c r="C21" s="17">
        <f>'[3]金麒麟上报（2021）'!Q17</f>
        <v>74400</v>
      </c>
      <c r="D21" s="17">
        <f>'[3]金麒麟核定（2021）'!R17</f>
        <v>89424</v>
      </c>
      <c r="E21" s="17">
        <f>'[3]金麒麟上报（2020）'!Q16</f>
        <v>72000</v>
      </c>
      <c r="F21" s="17">
        <f>'[3]金麒麟核定（2020）'!R16</f>
        <v>83136</v>
      </c>
      <c r="G21" s="17">
        <f>'[3]金麒麟上报（2019） '!Q16</f>
        <v>84000</v>
      </c>
      <c r="H21" s="17">
        <f>'[3]金麒麟核定（2019）'!R16</f>
        <v>85968</v>
      </c>
      <c r="I21" s="17">
        <f t="shared" si="0"/>
        <v>28128</v>
      </c>
      <c r="J21" s="17">
        <f t="shared" si="1"/>
        <v>76800</v>
      </c>
      <c r="K21" s="17">
        <f t="shared" si="3"/>
        <v>9376</v>
      </c>
      <c r="L21" s="17">
        <f t="shared" si="4"/>
        <v>86176</v>
      </c>
      <c r="M21" s="16" t="s">
        <v>55</v>
      </c>
    </row>
    <row r="22" spans="1:13" ht="27" customHeight="1">
      <c r="A22" s="16" t="s">
        <v>56</v>
      </c>
      <c r="B22" s="16" t="s">
        <v>57</v>
      </c>
      <c r="C22" s="17">
        <f>'[3]金麒麟上报（2021）'!R17</f>
        <v>16396.8</v>
      </c>
      <c r="D22" s="17">
        <f>'[3]金麒麟核定（2021）'!S17+'[3]金麒麟核定（2021）'!T17</f>
        <v>18524.8</v>
      </c>
      <c r="E22" s="17">
        <f>'[3]金麒麟上报（2020）'!R16</f>
        <v>12945.6</v>
      </c>
      <c r="F22" s="17">
        <f>'[3]金麒麟核定（2020）'!S16+'[3]金麒麟核定（2020）'!T16</f>
        <v>17187.2</v>
      </c>
      <c r="G22" s="17">
        <f>'[3]金麒麟上报（2019） '!R16</f>
        <v>11462.4</v>
      </c>
      <c r="H22" s="17">
        <f>'[3]金麒麟核定（2019）'!S16+'[3]金麒麟核定（2019）'!T16</f>
        <v>17693.6</v>
      </c>
      <c r="I22" s="17">
        <f t="shared" si="0"/>
        <v>12600.799999999997</v>
      </c>
      <c r="J22" s="17">
        <f t="shared" si="1"/>
        <v>13601.6</v>
      </c>
      <c r="K22" s="17">
        <f t="shared" si="3"/>
        <v>4200.27</v>
      </c>
      <c r="L22" s="17">
        <f t="shared" si="4"/>
        <v>17801.87</v>
      </c>
      <c r="M22" s="16" t="s">
        <v>55</v>
      </c>
    </row>
    <row r="23" spans="1:13" ht="27" customHeight="1">
      <c r="A23" s="16" t="s">
        <v>58</v>
      </c>
      <c r="B23" s="16" t="s">
        <v>59</v>
      </c>
      <c r="C23" s="17">
        <f>'[3]金麒麟上报（2021）'!I17</f>
        <v>12188.86</v>
      </c>
      <c r="D23" s="17">
        <f>'[8]附表1-3  通江县金麒麟出租汽车有限责任公司'!$D$23</f>
        <v>9141.65</v>
      </c>
      <c r="E23" s="17">
        <f>'[3]金麒麟上报（2020）'!I16</f>
        <v>13148.89</v>
      </c>
      <c r="F23" s="17">
        <f>'[8]附表1-3  通江县金麒麟出租汽车有限责任公司'!$F$23</f>
        <v>9861.67</v>
      </c>
      <c r="G23" s="17">
        <f>'[3]金麒麟上报（2019） '!I16</f>
        <v>13148.89</v>
      </c>
      <c r="H23" s="17">
        <f>'[8]附表1-3  通江县金麒麟出租汽车有限责任公司'!$H$23</f>
        <v>9861.67</v>
      </c>
      <c r="I23" s="17">
        <f t="shared" si="0"/>
        <v>-9621.65</v>
      </c>
      <c r="J23" s="17">
        <f t="shared" si="1"/>
        <v>12828.88</v>
      </c>
      <c r="K23" s="17">
        <f t="shared" si="3"/>
        <v>-3207.22</v>
      </c>
      <c r="L23" s="17">
        <f t="shared" si="4"/>
        <v>9621.66</v>
      </c>
      <c r="M23" s="16" t="s">
        <v>60</v>
      </c>
    </row>
    <row r="24" spans="1:13" ht="27" customHeight="1">
      <c r="A24" s="16" t="s">
        <v>61</v>
      </c>
      <c r="B24" s="16" t="s">
        <v>62</v>
      </c>
      <c r="C24" s="17">
        <v>6</v>
      </c>
      <c r="D24" s="17">
        <v>8</v>
      </c>
      <c r="E24" s="17">
        <v>6</v>
      </c>
      <c r="F24" s="17">
        <v>8</v>
      </c>
      <c r="G24" s="17">
        <v>6</v>
      </c>
      <c r="H24" s="17">
        <v>8</v>
      </c>
      <c r="I24" s="17">
        <f t="shared" si="0"/>
        <v>6</v>
      </c>
      <c r="J24" s="17">
        <f t="shared" si="1"/>
        <v>6</v>
      </c>
      <c r="K24" s="17">
        <f t="shared" si="3"/>
        <v>2</v>
      </c>
      <c r="L24" s="17">
        <f t="shared" si="4"/>
        <v>8</v>
      </c>
      <c r="M24" s="16"/>
    </row>
    <row r="25" spans="1:13" ht="27" customHeight="1">
      <c r="A25" s="16" t="s">
        <v>63</v>
      </c>
      <c r="B25" s="16" t="s">
        <v>64</v>
      </c>
      <c r="C25" s="17">
        <f>'[3]金麒麟上报（2021）'!L17</f>
        <v>12890.96</v>
      </c>
      <c r="D25" s="17">
        <f>'[3]金麒麟核定（2021）'!M17</f>
        <v>12890.96</v>
      </c>
      <c r="E25" s="17">
        <f>'[3]金麒麟上报（2020）'!L16</f>
        <v>14530.06</v>
      </c>
      <c r="F25" s="17">
        <f>'[3]金麒麟核定（2020）'!M16</f>
        <v>14530.06</v>
      </c>
      <c r="G25" s="17">
        <f>'[3]金麒麟上报（2019） '!L16</f>
        <v>14544.56</v>
      </c>
      <c r="H25" s="17">
        <f>'[3]金麒麟核定（2019）'!M16</f>
        <v>14544.56</v>
      </c>
      <c r="I25" s="17">
        <f t="shared" si="0"/>
        <v>0</v>
      </c>
      <c r="J25" s="17">
        <f t="shared" si="1"/>
        <v>13988.53</v>
      </c>
      <c r="K25" s="15">
        <f t="shared" si="3"/>
        <v>0</v>
      </c>
      <c r="L25" s="17">
        <f t="shared" si="4"/>
        <v>13988.53</v>
      </c>
      <c r="M25" s="16" t="s">
        <v>65</v>
      </c>
    </row>
    <row r="26" spans="1:13" ht="27" customHeight="1">
      <c r="A26" s="16" t="s">
        <v>66</v>
      </c>
      <c r="B26" s="16" t="s">
        <v>67</v>
      </c>
      <c r="C26" s="17">
        <f>'[3]金麒麟上报（2021）'!S17</f>
        <v>116123.44</v>
      </c>
      <c r="D26" s="17">
        <f>'[8]附表1-3  通江县金麒麟出租汽车有限责任公司'!$D$26</f>
        <v>87092.58</v>
      </c>
      <c r="E26" s="17">
        <f>'[3]金麒麟上报（2020）'!S16</f>
        <v>78890.49</v>
      </c>
      <c r="F26" s="17">
        <f>'[8]附表1-3  通江县金麒麟出租汽车有限责任公司'!$F$26</f>
        <v>72629.34</v>
      </c>
      <c r="G26" s="17">
        <f>'[3]金麒麟上报（2019） '!S16</f>
        <v>100425.6</v>
      </c>
      <c r="H26" s="17">
        <f>'[8]附表1-3  通江县金麒麟出租汽车有限责任公司'!$H$26</f>
        <v>97382.4</v>
      </c>
      <c r="I26" s="17">
        <f t="shared" si="0"/>
        <v>-38335.21000000002</v>
      </c>
      <c r="J26" s="17">
        <f t="shared" si="1"/>
        <v>98479.84</v>
      </c>
      <c r="K26" s="17">
        <f t="shared" si="3"/>
        <v>-12778.4</v>
      </c>
      <c r="L26" s="17">
        <f t="shared" si="4"/>
        <v>85701.44</v>
      </c>
      <c r="M26" s="16" t="s">
        <v>68</v>
      </c>
    </row>
    <row r="27" spans="1:13" ht="48" customHeight="1">
      <c r="A27" s="16" t="s">
        <v>69</v>
      </c>
      <c r="B27" s="16" t="s">
        <v>70</v>
      </c>
      <c r="C27" s="17">
        <f>'[3]金麒麟上报（2021）'!O17</f>
        <v>10377.27</v>
      </c>
      <c r="D27" s="17">
        <f>'[4]附表1-3  通江县金麒麟出租汽车有限责任公司'!$D$27</f>
        <v>6918.18</v>
      </c>
      <c r="E27" s="17">
        <f>'[3]金麒麟上报（2020）'!O16</f>
        <v>11700</v>
      </c>
      <c r="F27" s="17">
        <f>'[3]金麒麟核定（2020）'!P16</f>
        <v>11700</v>
      </c>
      <c r="G27" s="17">
        <f>'[3]金麒麟上报（2019） '!O16</f>
        <v>11700</v>
      </c>
      <c r="H27" s="17">
        <f>'[3]金麒麟核定（2019）'!P16</f>
        <v>11700</v>
      </c>
      <c r="I27" s="17">
        <f t="shared" si="0"/>
        <v>-3459.09</v>
      </c>
      <c r="J27" s="17">
        <f t="shared" si="1"/>
        <v>11259.09</v>
      </c>
      <c r="K27" s="17">
        <f t="shared" si="3"/>
        <v>-1153.03</v>
      </c>
      <c r="L27" s="17">
        <f t="shared" si="4"/>
        <v>10106.06</v>
      </c>
      <c r="M27" s="16" t="s">
        <v>171</v>
      </c>
    </row>
    <row r="28" spans="1:13" ht="27" customHeight="1">
      <c r="A28" s="16" t="s">
        <v>72</v>
      </c>
      <c r="B28" s="16" t="s">
        <v>73</v>
      </c>
      <c r="C28" s="17">
        <f>'[3]金麒麟上报（2021）'!K17+'[3]金麒麟上报（2021）'!N17</f>
        <v>2965.5499999999997</v>
      </c>
      <c r="D28" s="17">
        <f>'[3]金麒麟核定（2021）'!O17+'[3]金麒麟核定（2021）'!L17</f>
        <v>2650.73</v>
      </c>
      <c r="E28" s="17">
        <f>'[3]金麒麟上报（2020）'!K16+'[3]金麒麟上报（2020）'!N16</f>
        <v>3002.5</v>
      </c>
      <c r="F28" s="17">
        <f>'[3]金麒麟核定（2020）'!L16+'[3]金麒麟核定（2020）'!O16</f>
        <v>3002.5</v>
      </c>
      <c r="G28" s="17">
        <f>'[3]金麒麟上报（2019） '!K16+'[3]金麒麟上报（2019） '!N16</f>
        <v>3616.9</v>
      </c>
      <c r="H28" s="17">
        <f>'[3]金麒麟核定（2019）'!O16+'[3]金麒麟核定（2019）'!L16</f>
        <v>3616.9</v>
      </c>
      <c r="I28" s="17">
        <f t="shared" si="0"/>
        <v>-314.8199999999997</v>
      </c>
      <c r="J28" s="17">
        <f t="shared" si="1"/>
        <v>3194.98</v>
      </c>
      <c r="K28" s="17">
        <f t="shared" si="3"/>
        <v>-104.94</v>
      </c>
      <c r="L28" s="17">
        <f t="shared" si="4"/>
        <v>3090.04</v>
      </c>
      <c r="M28" s="16" t="s">
        <v>74</v>
      </c>
    </row>
    <row r="29" spans="1:13" ht="27" customHeight="1">
      <c r="A29" s="16" t="s">
        <v>75</v>
      </c>
      <c r="B29" s="16" t="s">
        <v>76</v>
      </c>
      <c r="C29" s="17">
        <f aca="true" t="shared" si="11" ref="C29:H29">SUM(C30:C34)</f>
        <v>1712.73</v>
      </c>
      <c r="D29" s="17">
        <f t="shared" si="11"/>
        <v>1712.73</v>
      </c>
      <c r="E29" s="17">
        <f t="shared" si="11"/>
        <v>1734</v>
      </c>
      <c r="F29" s="17">
        <f t="shared" si="11"/>
        <v>1734</v>
      </c>
      <c r="G29" s="17">
        <f t="shared" si="11"/>
        <v>1734</v>
      </c>
      <c r="H29" s="17">
        <f t="shared" si="11"/>
        <v>1734</v>
      </c>
      <c r="I29" s="17">
        <f t="shared" si="0"/>
        <v>0</v>
      </c>
      <c r="J29" s="17">
        <f t="shared" si="1"/>
        <v>1726.91</v>
      </c>
      <c r="K29" s="15">
        <f t="shared" si="3"/>
        <v>0</v>
      </c>
      <c r="L29" s="17">
        <f t="shared" si="4"/>
        <v>1726.91</v>
      </c>
      <c r="M29" s="16" t="s">
        <v>65</v>
      </c>
    </row>
    <row r="30" spans="1:13" ht="27" customHeight="1">
      <c r="A30" s="16" t="s">
        <v>77</v>
      </c>
      <c r="B30" s="16" t="s">
        <v>78</v>
      </c>
      <c r="C30" s="17"/>
      <c r="D30" s="17"/>
      <c r="E30" s="17"/>
      <c r="F30" s="17"/>
      <c r="G30" s="17"/>
      <c r="H30" s="17"/>
      <c r="I30" s="17">
        <f t="shared" si="0"/>
        <v>0</v>
      </c>
      <c r="J30" s="17">
        <f t="shared" si="1"/>
        <v>0</v>
      </c>
      <c r="K30" s="15">
        <f t="shared" si="3"/>
        <v>0</v>
      </c>
      <c r="L30" s="17">
        <f t="shared" si="4"/>
        <v>0</v>
      </c>
      <c r="M30" s="16"/>
    </row>
    <row r="31" spans="1:13" ht="27" customHeight="1">
      <c r="A31" s="16" t="s">
        <v>79</v>
      </c>
      <c r="B31" s="16" t="s">
        <v>80</v>
      </c>
      <c r="C31" s="17"/>
      <c r="D31" s="17"/>
      <c r="E31" s="17"/>
      <c r="F31" s="17"/>
      <c r="G31" s="17"/>
      <c r="H31" s="17"/>
      <c r="I31" s="17">
        <f t="shared" si="0"/>
        <v>0</v>
      </c>
      <c r="J31" s="17">
        <f t="shared" si="1"/>
        <v>0</v>
      </c>
      <c r="K31" s="15">
        <f t="shared" si="3"/>
        <v>0</v>
      </c>
      <c r="L31" s="17">
        <f t="shared" si="4"/>
        <v>0</v>
      </c>
      <c r="M31" s="16"/>
    </row>
    <row r="32" spans="1:13" ht="27" customHeight="1">
      <c r="A32" s="16" t="s">
        <v>81</v>
      </c>
      <c r="B32" s="16" t="s">
        <v>82</v>
      </c>
      <c r="C32" s="17">
        <f>'[3]金麒麟上报（2021）'!P17</f>
        <v>1200</v>
      </c>
      <c r="D32" s="17">
        <f>'[3]金麒麟核定（2021）'!Q17</f>
        <v>1200</v>
      </c>
      <c r="E32" s="17">
        <f>'[3]金麒麟上报（2020）'!P16</f>
        <v>1200</v>
      </c>
      <c r="F32" s="17">
        <f>'[3]金麒麟核定（2020）'!Q16</f>
        <v>1200</v>
      </c>
      <c r="G32" s="17">
        <f>'[3]金麒麟上报（2019） '!P16</f>
        <v>1200</v>
      </c>
      <c r="H32" s="17">
        <f>'[3]金麒麟核定（2019）'!Q16</f>
        <v>1200</v>
      </c>
      <c r="I32" s="17">
        <f t="shared" si="0"/>
        <v>0</v>
      </c>
      <c r="J32" s="17">
        <f t="shared" si="1"/>
        <v>1200</v>
      </c>
      <c r="K32" s="15">
        <f t="shared" si="3"/>
        <v>0</v>
      </c>
      <c r="L32" s="17">
        <f t="shared" si="4"/>
        <v>1200</v>
      </c>
      <c r="M32" s="16"/>
    </row>
    <row r="33" spans="1:13" ht="27" customHeight="1">
      <c r="A33" s="16" t="s">
        <v>83</v>
      </c>
      <c r="B33" s="16" t="s">
        <v>84</v>
      </c>
      <c r="C33" s="17">
        <f>'[3]金麒麟上报（2021）'!M17</f>
        <v>512.73</v>
      </c>
      <c r="D33" s="17">
        <f>'[3]金麒麟核定（2021）'!N17</f>
        <v>512.73</v>
      </c>
      <c r="E33" s="17">
        <f>'[3]金麒麟上报（2020）'!M16</f>
        <v>534</v>
      </c>
      <c r="F33" s="17">
        <f>'[3]金麒麟核定（2020）'!N16</f>
        <v>534</v>
      </c>
      <c r="G33" s="17">
        <f>'[3]金麒麟上报（2019） '!M16</f>
        <v>534</v>
      </c>
      <c r="H33" s="17">
        <f>'[3]金麒麟核定（2019）'!N16</f>
        <v>534</v>
      </c>
      <c r="I33" s="17">
        <f t="shared" si="0"/>
        <v>0</v>
      </c>
      <c r="J33" s="17">
        <f t="shared" si="1"/>
        <v>526.91</v>
      </c>
      <c r="K33" s="15">
        <f t="shared" si="3"/>
        <v>0</v>
      </c>
      <c r="L33" s="17">
        <f t="shared" si="4"/>
        <v>526.91</v>
      </c>
      <c r="M33" s="16"/>
    </row>
    <row r="34" spans="1:13" ht="27" customHeight="1">
      <c r="A34" s="16" t="s">
        <v>85</v>
      </c>
      <c r="B34" s="16" t="s">
        <v>86</v>
      </c>
      <c r="C34" s="17"/>
      <c r="D34" s="17"/>
      <c r="E34" s="17"/>
      <c r="F34" s="17"/>
      <c r="G34" s="17"/>
      <c r="H34" s="17"/>
      <c r="I34" s="17">
        <f t="shared" si="0"/>
        <v>0</v>
      </c>
      <c r="J34" s="17">
        <f t="shared" si="1"/>
        <v>0</v>
      </c>
      <c r="K34" s="15">
        <f t="shared" si="3"/>
        <v>0</v>
      </c>
      <c r="L34" s="17">
        <f t="shared" si="4"/>
        <v>0</v>
      </c>
      <c r="M34" s="16"/>
    </row>
    <row r="35" spans="1:13" ht="27" customHeight="1">
      <c r="A35" s="16" t="s">
        <v>87</v>
      </c>
      <c r="B35" s="16" t="s">
        <v>88</v>
      </c>
      <c r="C35" s="17"/>
      <c r="D35" s="17"/>
      <c r="E35" s="17"/>
      <c r="F35" s="17"/>
      <c r="G35" s="17"/>
      <c r="H35" s="17"/>
      <c r="I35" s="17">
        <f t="shared" si="0"/>
        <v>0</v>
      </c>
      <c r="J35" s="17">
        <f t="shared" si="1"/>
        <v>0</v>
      </c>
      <c r="K35" s="15">
        <f t="shared" si="3"/>
        <v>0</v>
      </c>
      <c r="L35" s="17">
        <f t="shared" si="4"/>
        <v>0</v>
      </c>
      <c r="M35" s="16"/>
    </row>
    <row r="36" spans="1:13" ht="27" customHeight="1">
      <c r="A36" s="14" t="s">
        <v>89</v>
      </c>
      <c r="B36" s="14" t="s">
        <v>90</v>
      </c>
      <c r="C36" s="15">
        <f aca="true" t="shared" si="12" ref="C36:H36">SUM(C37:C41)</f>
        <v>13080</v>
      </c>
      <c r="D36" s="15">
        <f t="shared" si="12"/>
        <v>14868.48</v>
      </c>
      <c r="E36" s="15">
        <f t="shared" si="12"/>
        <v>13080</v>
      </c>
      <c r="F36" s="15">
        <f t="shared" si="12"/>
        <v>14742.72</v>
      </c>
      <c r="G36" s="15">
        <f t="shared" si="12"/>
        <v>13080</v>
      </c>
      <c r="H36" s="15">
        <f t="shared" si="12"/>
        <v>14799.36</v>
      </c>
      <c r="I36" s="15">
        <f t="shared" si="0"/>
        <v>5170.559999999998</v>
      </c>
      <c r="J36" s="15">
        <f t="shared" si="1"/>
        <v>13080</v>
      </c>
      <c r="K36" s="15">
        <f t="shared" si="3"/>
        <v>1723.52</v>
      </c>
      <c r="L36" s="15">
        <f t="shared" si="4"/>
        <v>14803.52</v>
      </c>
      <c r="M36" s="14" t="s">
        <v>65</v>
      </c>
    </row>
    <row r="37" spans="1:13" ht="27" customHeight="1">
      <c r="A37" s="16" t="s">
        <v>91</v>
      </c>
      <c r="B37" s="16" t="s">
        <v>92</v>
      </c>
      <c r="C37" s="17"/>
      <c r="D37" s="17"/>
      <c r="E37" s="17"/>
      <c r="F37" s="17"/>
      <c r="G37" s="17"/>
      <c r="H37" s="17"/>
      <c r="I37" s="17">
        <f t="shared" si="0"/>
        <v>0</v>
      </c>
      <c r="J37" s="17">
        <f t="shared" si="1"/>
        <v>0</v>
      </c>
      <c r="K37" s="15">
        <f t="shared" si="3"/>
        <v>0</v>
      </c>
      <c r="L37" s="17">
        <f t="shared" si="4"/>
        <v>0</v>
      </c>
      <c r="M37" s="16"/>
    </row>
    <row r="38" spans="1:13" ht="27" customHeight="1">
      <c r="A38" s="16" t="s">
        <v>93</v>
      </c>
      <c r="B38" s="16" t="s">
        <v>94</v>
      </c>
      <c r="C38" s="17">
        <f>'[3]金麒麟上报（2021）'!J17</f>
        <v>13080</v>
      </c>
      <c r="D38" s="17">
        <v>13080</v>
      </c>
      <c r="E38" s="17">
        <f>'[3]金麒麟上报（2020）'!J16</f>
        <v>13080</v>
      </c>
      <c r="F38" s="17">
        <v>13080</v>
      </c>
      <c r="G38" s="17">
        <f>'[3]金麒麟上报（2019） '!J16</f>
        <v>13080</v>
      </c>
      <c r="H38" s="17">
        <v>13080</v>
      </c>
      <c r="I38" s="17">
        <f t="shared" si="0"/>
        <v>0</v>
      </c>
      <c r="J38" s="17">
        <f t="shared" si="1"/>
        <v>13080</v>
      </c>
      <c r="K38" s="15">
        <f t="shared" si="3"/>
        <v>0</v>
      </c>
      <c r="L38" s="17">
        <f t="shared" si="4"/>
        <v>13080</v>
      </c>
      <c r="M38" s="16" t="s">
        <v>65</v>
      </c>
    </row>
    <row r="39" spans="1:13" ht="27" customHeight="1">
      <c r="A39" s="16" t="s">
        <v>95</v>
      </c>
      <c r="B39" s="16" t="s">
        <v>96</v>
      </c>
      <c r="C39" s="17"/>
      <c r="D39" s="17"/>
      <c r="E39" s="17"/>
      <c r="F39" s="17"/>
      <c r="G39" s="17"/>
      <c r="H39" s="17"/>
      <c r="I39" s="17">
        <f t="shared" si="0"/>
        <v>0</v>
      </c>
      <c r="J39" s="17">
        <f t="shared" si="1"/>
        <v>0</v>
      </c>
      <c r="K39" s="15">
        <f t="shared" si="3"/>
        <v>0</v>
      </c>
      <c r="L39" s="17">
        <f t="shared" si="4"/>
        <v>0</v>
      </c>
      <c r="M39" s="16"/>
    </row>
    <row r="40" spans="1:13" ht="27" customHeight="1">
      <c r="A40" s="16" t="s">
        <v>97</v>
      </c>
      <c r="B40" s="16" t="s">
        <v>98</v>
      </c>
      <c r="C40" s="17"/>
      <c r="D40" s="17">
        <f>'[3]金麒麟核定（2021）'!K17</f>
        <v>1788.48</v>
      </c>
      <c r="E40" s="17"/>
      <c r="F40" s="17">
        <f>'[3]金麒麟核定（2020）'!K16</f>
        <v>1662.72</v>
      </c>
      <c r="G40" s="17"/>
      <c r="H40" s="17">
        <f>'[3]金麒麟核定（2019）'!K16</f>
        <v>1719.36</v>
      </c>
      <c r="I40" s="17">
        <f t="shared" si="0"/>
        <v>5170.5599999999995</v>
      </c>
      <c r="J40" s="17">
        <f t="shared" si="1"/>
        <v>0</v>
      </c>
      <c r="K40" s="17">
        <f t="shared" si="3"/>
        <v>1723.52</v>
      </c>
      <c r="L40" s="17">
        <f t="shared" si="4"/>
        <v>1723.52</v>
      </c>
      <c r="M40" s="16"/>
    </row>
    <row r="41" spans="1:13" ht="27" customHeight="1">
      <c r="A41" s="16" t="s">
        <v>99</v>
      </c>
      <c r="B41" s="16" t="s">
        <v>100</v>
      </c>
      <c r="C41" s="17"/>
      <c r="D41" s="17"/>
      <c r="E41" s="17"/>
      <c r="F41" s="17"/>
      <c r="G41" s="17"/>
      <c r="H41" s="17"/>
      <c r="I41" s="17">
        <f t="shared" si="0"/>
        <v>0</v>
      </c>
      <c r="J41" s="17">
        <f t="shared" si="1"/>
        <v>0</v>
      </c>
      <c r="K41" s="15">
        <f t="shared" si="3"/>
        <v>0</v>
      </c>
      <c r="L41" s="17">
        <f t="shared" si="4"/>
        <v>0</v>
      </c>
      <c r="M41" s="16"/>
    </row>
    <row r="42" spans="1:13" ht="27" customHeight="1">
      <c r="A42" s="14" t="s">
        <v>101</v>
      </c>
      <c r="B42" s="14" t="s">
        <v>102</v>
      </c>
      <c r="C42" s="17"/>
      <c r="D42" s="17"/>
      <c r="E42" s="17"/>
      <c r="F42" s="17"/>
      <c r="G42" s="17"/>
      <c r="H42" s="17"/>
      <c r="I42" s="15">
        <f t="shared" si="0"/>
        <v>0</v>
      </c>
      <c r="J42" s="15">
        <f t="shared" si="1"/>
        <v>0</v>
      </c>
      <c r="K42" s="15">
        <f t="shared" si="3"/>
        <v>0</v>
      </c>
      <c r="L42" s="15">
        <f t="shared" si="4"/>
        <v>0</v>
      </c>
      <c r="M42" s="14"/>
    </row>
    <row r="43" spans="1:13" ht="27" customHeight="1">
      <c r="A43" s="14" t="s">
        <v>103</v>
      </c>
      <c r="B43" s="21" t="s">
        <v>104</v>
      </c>
      <c r="C43" s="15">
        <f aca="true" t="shared" si="13" ref="C43:H43">ROUND((C19+C36+C42),2)</f>
        <v>260135.61</v>
      </c>
      <c r="D43" s="15">
        <f t="shared" si="13"/>
        <v>243224.11</v>
      </c>
      <c r="E43" s="15">
        <f t="shared" si="13"/>
        <v>221031.54</v>
      </c>
      <c r="F43" s="15">
        <f t="shared" si="13"/>
        <v>228523.49</v>
      </c>
      <c r="G43" s="15">
        <f t="shared" si="13"/>
        <v>253712.35</v>
      </c>
      <c r="H43" s="15">
        <f t="shared" si="13"/>
        <v>257300.49</v>
      </c>
      <c r="I43" s="15">
        <f t="shared" si="0"/>
        <v>-5831.410000000033</v>
      </c>
      <c r="J43" s="15">
        <f t="shared" si="1"/>
        <v>244959.83</v>
      </c>
      <c r="K43" s="15">
        <f t="shared" si="3"/>
        <v>-1943.8</v>
      </c>
      <c r="L43" s="15">
        <f t="shared" si="4"/>
        <v>243016.03</v>
      </c>
      <c r="M43" s="14" t="s">
        <v>105</v>
      </c>
    </row>
    <row r="44" spans="1:13" ht="27" customHeight="1">
      <c r="A44" s="14" t="s">
        <v>106</v>
      </c>
      <c r="B44" s="14" t="s">
        <v>107</v>
      </c>
      <c r="C44" s="15">
        <f aca="true" t="shared" si="14" ref="C44:H44">C43-C15</f>
        <v>243257.61</v>
      </c>
      <c r="D44" s="15">
        <f t="shared" si="14"/>
        <v>240461.5</v>
      </c>
      <c r="E44" s="15">
        <f t="shared" si="14"/>
        <v>207582.54</v>
      </c>
      <c r="F44" s="15">
        <f t="shared" si="14"/>
        <v>211645.49</v>
      </c>
      <c r="G44" s="15">
        <f t="shared" si="14"/>
        <v>253712.35</v>
      </c>
      <c r="H44" s="15">
        <f t="shared" si="14"/>
        <v>240422.49</v>
      </c>
      <c r="I44" s="15">
        <f t="shared" si="0"/>
        <v>-12023.020000000019</v>
      </c>
      <c r="J44" s="15">
        <f t="shared" si="1"/>
        <v>234850.83</v>
      </c>
      <c r="K44" s="15">
        <f t="shared" si="3"/>
        <v>-4007.67</v>
      </c>
      <c r="L44" s="15">
        <f t="shared" si="4"/>
        <v>230843.16</v>
      </c>
      <c r="M44" s="14"/>
    </row>
    <row r="45" spans="1:13" ht="27" customHeight="1">
      <c r="A45" s="14" t="s">
        <v>108</v>
      </c>
      <c r="B45" s="14" t="s">
        <v>109</v>
      </c>
      <c r="C45" s="15">
        <f aca="true" t="shared" si="15" ref="C45:H45">ROUND(C44/C6,2)</f>
        <v>1.59</v>
      </c>
      <c r="D45" s="15">
        <f t="shared" si="15"/>
        <v>1.57</v>
      </c>
      <c r="E45" s="15">
        <f t="shared" si="15"/>
        <v>1.66</v>
      </c>
      <c r="F45" s="15">
        <f t="shared" si="15"/>
        <v>1.69</v>
      </c>
      <c r="G45" s="15">
        <f t="shared" si="15"/>
        <v>1.67</v>
      </c>
      <c r="H45" s="15">
        <f t="shared" si="15"/>
        <v>1.58</v>
      </c>
      <c r="I45" s="15">
        <f t="shared" si="0"/>
        <v>-0.07999999999999985</v>
      </c>
      <c r="J45" s="15">
        <f t="shared" si="1"/>
        <v>1.64</v>
      </c>
      <c r="K45" s="15">
        <f t="shared" si="3"/>
        <v>-0.03</v>
      </c>
      <c r="L45" s="15">
        <f t="shared" si="4"/>
        <v>1.61</v>
      </c>
      <c r="M45" s="14" t="s">
        <v>110</v>
      </c>
    </row>
    <row r="46" spans="1:13" ht="27" customHeight="1">
      <c r="A46" s="14" t="s">
        <v>111</v>
      </c>
      <c r="B46" s="14" t="s">
        <v>112</v>
      </c>
      <c r="C46" s="15">
        <f aca="true" t="shared" si="16" ref="C46:H46">ROUND(C45*C12,2)</f>
        <v>5.1</v>
      </c>
      <c r="D46" s="15">
        <f t="shared" si="16"/>
        <v>5.04</v>
      </c>
      <c r="E46" s="15">
        <f t="shared" si="16"/>
        <v>5.33</v>
      </c>
      <c r="F46" s="15">
        <f t="shared" si="16"/>
        <v>5.42</v>
      </c>
      <c r="G46" s="15">
        <f t="shared" si="16"/>
        <v>5.08</v>
      </c>
      <c r="H46" s="15">
        <f t="shared" si="16"/>
        <v>4.8</v>
      </c>
      <c r="I46" s="15">
        <f t="shared" si="0"/>
        <v>-0.25</v>
      </c>
      <c r="J46" s="15">
        <f t="shared" si="1"/>
        <v>5.17</v>
      </c>
      <c r="K46" s="15">
        <f t="shared" si="3"/>
        <v>-0.08</v>
      </c>
      <c r="L46" s="15">
        <f t="shared" si="4"/>
        <v>5.09</v>
      </c>
      <c r="M46" s="14" t="s">
        <v>113</v>
      </c>
    </row>
  </sheetData>
  <sheetProtection/>
  <mergeCells count="6">
    <mergeCell ref="A2:M2"/>
    <mergeCell ref="C3:D3"/>
    <mergeCell ref="E3:F3"/>
    <mergeCell ref="G3:H3"/>
    <mergeCell ref="A3:A4"/>
    <mergeCell ref="B3:B4"/>
  </mergeCells>
  <printOptions/>
  <pageMargins left="0.7513888888888889" right="0.7513888888888889" top="0.4722222222222222" bottom="0.7083333333333334" header="0.3541666666666667" footer="0.4722222222222222"/>
  <pageSetup fitToHeight="0" fitToWidth="1" horizontalDpi="600" verticalDpi="600" orientation="landscape" paperSize="9" scale="64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云端顶端</cp:lastModifiedBy>
  <dcterms:created xsi:type="dcterms:W3CDTF">2016-12-02T08:54:00Z</dcterms:created>
  <dcterms:modified xsi:type="dcterms:W3CDTF">2023-08-21T08:19:05Z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BB9533256F1E4D23940027BB47B2D62D</vt:lpwstr>
  </property>
  <property fmtid="{D5CDD505-2E9C-101B-9397-08002B2CF9AE}" pid="5" name="KSOReadingLayo">
    <vt:bool>true</vt:bool>
  </property>
</Properties>
</file>